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cutlooserv-my.sharepoint.com/personal/nick_diycaravans_com_au/Documents/DIY CARAVANS/1. SALES -Product Details/(Resources &amp; Info)/"/>
    </mc:Choice>
  </mc:AlternateContent>
  <xr:revisionPtr revIDLastSave="140" documentId="8_{FA9F5B30-4C4F-4AF5-AF38-3D3AC9A3B1E4}" xr6:coauthVersionLast="46" xr6:coauthVersionMax="46" xr10:uidLastSave="{8F5208EE-C4FF-4A8A-8036-595B12CF4A9E}"/>
  <bookViews>
    <workbookView xWindow="3990" yWindow="1095" windowWidth="21885" windowHeight="14160" tabRatio="500" xr2:uid="{00000000-000D-0000-FFFF-FFFF00000000}"/>
  </bookViews>
  <sheets>
    <sheet name="BOM" sheetId="3" r:id="rId1"/>
    <sheet name="Spec sheet" sheetId="8" r:id="rId2"/>
    <sheet name="Cabinet Hardware" sheetId="7" r:id="rId3"/>
    <sheet name="John Guest &amp; Plumbing" sheetId="4" r:id="rId4"/>
    <sheet name="Certification" sheetId="5" r:id="rId5"/>
    <sheet name="Calcn" sheetId="6" r:id="rId6"/>
    <sheet name="Elec Comparison" sheetId="2" r:id="rId7"/>
  </sheets>
  <definedNames>
    <definedName name="_xlnm.Print_Area" localSheetId="0">BOM!$A$1:$K$164</definedName>
    <definedName name="_xlnm.Print_Area" localSheetId="2">'Cabinet Hardware'!$A$1:$Q$25</definedName>
    <definedName name="_xlnm.Print_Area" localSheetId="4">Certification!$A$1:$E$36</definedName>
    <definedName name="_xlnm.Print_Area" localSheetId="6">'Elec Comparison'!$A$1:$J$35</definedName>
    <definedName name="_xlnm.Print_Area" localSheetId="3">'John Guest &amp; Plumbing'!$A$1:$G$19</definedName>
    <definedName name="_xlnm.Print_Area" localSheetId="1">'Spec sheet'!$A$1:$F$388</definedName>
    <definedName name="SAK">BOM!$A$6:$E$6152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3" l="1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48" i="3"/>
  <c r="I2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9" i="3"/>
  <c r="Q4" i="7"/>
  <c r="U4" i="7" s="1"/>
  <c r="Q5" i="7"/>
  <c r="U5" i="7" s="1"/>
  <c r="Q6" i="7"/>
  <c r="U6" i="7" s="1"/>
  <c r="D7" i="7"/>
  <c r="E7" i="7"/>
  <c r="F7" i="7"/>
  <c r="G7" i="7"/>
  <c r="I7" i="7"/>
  <c r="J7" i="7"/>
  <c r="K7" i="7"/>
  <c r="L7" i="7"/>
  <c r="M7" i="7"/>
  <c r="N7" i="7"/>
  <c r="O7" i="7"/>
  <c r="P7" i="7"/>
  <c r="Q8" i="7"/>
  <c r="U8" i="7" s="1"/>
  <c r="Q11" i="7"/>
  <c r="U11" i="7" s="1"/>
  <c r="Q12" i="7"/>
  <c r="U12" i="7" s="1"/>
  <c r="Q13" i="7"/>
  <c r="U13" i="7" s="1"/>
  <c r="Q14" i="7"/>
  <c r="U14" i="7" s="1"/>
  <c r="C15" i="7"/>
  <c r="D15" i="7"/>
  <c r="D16" i="7" s="1"/>
  <c r="E15" i="7"/>
  <c r="F15" i="7"/>
  <c r="G15" i="7"/>
  <c r="G16" i="7" s="1"/>
  <c r="I15" i="7"/>
  <c r="I16" i="7" s="1"/>
  <c r="J15" i="7"/>
  <c r="K15" i="7"/>
  <c r="L15" i="7"/>
  <c r="L16" i="7" s="1"/>
  <c r="M15" i="7"/>
  <c r="M16" i="7" s="1"/>
  <c r="N15" i="7"/>
  <c r="N16" i="7" s="1"/>
  <c r="O15" i="7"/>
  <c r="P15" i="7"/>
  <c r="P16" i="7" s="1"/>
  <c r="E16" i="7"/>
  <c r="F16" i="7"/>
  <c r="J16" i="7"/>
  <c r="K16" i="7"/>
  <c r="O16" i="7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Q9" i="7"/>
  <c r="Q10" i="7"/>
  <c r="M401" i="8"/>
  <c r="M376" i="8"/>
  <c r="M377" i="8"/>
  <c r="M378" i="8"/>
  <c r="M379" i="8"/>
  <c r="M380" i="8"/>
  <c r="M381" i="8"/>
  <c r="M382" i="8"/>
  <c r="M383" i="8"/>
  <c r="M384" i="8"/>
  <c r="M385" i="8"/>
  <c r="M386" i="8"/>
  <c r="M387" i="8"/>
  <c r="O389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6" i="8"/>
  <c r="M67" i="8"/>
  <c r="K68" i="8"/>
  <c r="M68" i="8" s="1"/>
  <c r="M69" i="8"/>
  <c r="M70" i="8"/>
  <c r="M71" i="8"/>
  <c r="K72" i="8"/>
  <c r="M72" i="8" s="1"/>
  <c r="K73" i="8"/>
  <c r="M73" i="8" s="1"/>
  <c r="M75" i="8"/>
  <c r="K76" i="8"/>
  <c r="M76" i="8" s="1"/>
  <c r="K77" i="8"/>
  <c r="M77" i="8"/>
  <c r="M78" i="8"/>
  <c r="K79" i="8"/>
  <c r="M79" i="8" s="1"/>
  <c r="H80" i="8"/>
  <c r="K80" i="8" s="1"/>
  <c r="H81" i="8"/>
  <c r="K81" i="8" s="1"/>
  <c r="M81" i="8" s="1"/>
  <c r="H82" i="8"/>
  <c r="K82" i="8"/>
  <c r="M82" i="8"/>
  <c r="M83" i="8"/>
  <c r="M84" i="8"/>
  <c r="M85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L180" i="8"/>
  <c r="M180" i="8" s="1"/>
  <c r="M181" i="8"/>
  <c r="L182" i="8"/>
  <c r="M182" i="8" s="1"/>
  <c r="M183" i="8"/>
  <c r="M184" i="8"/>
  <c r="M185" i="8"/>
  <c r="M186" i="8"/>
  <c r="M187" i="8"/>
  <c r="M188" i="8"/>
  <c r="M189" i="8"/>
  <c r="M191" i="8"/>
  <c r="M192" i="8"/>
  <c r="M193" i="8"/>
  <c r="M194" i="8"/>
  <c r="M195" i="8"/>
  <c r="M196" i="8"/>
  <c r="M197" i="8"/>
  <c r="M198" i="8"/>
  <c r="M204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40" i="8"/>
  <c r="M241" i="8"/>
  <c r="M242" i="8"/>
  <c r="M243" i="8"/>
  <c r="M246" i="8"/>
  <c r="M247" i="8"/>
  <c r="M248" i="8"/>
  <c r="M249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2" i="8"/>
  <c r="M333" i="8"/>
  <c r="M334" i="8"/>
  <c r="M335" i="8"/>
  <c r="M336" i="8"/>
  <c r="M337" i="8"/>
  <c r="M338" i="8"/>
  <c r="M339" i="8"/>
  <c r="M340" i="8"/>
  <c r="M341" i="8"/>
  <c r="M342" i="8"/>
  <c r="M343" i="8"/>
  <c r="M345" i="8"/>
  <c r="M346" i="8"/>
  <c r="M347" i="8"/>
  <c r="M348" i="8"/>
  <c r="M349" i="8"/>
  <c r="M350" i="8"/>
  <c r="M351" i="8"/>
  <c r="M352" i="8"/>
  <c r="M353" i="8"/>
  <c r="M354" i="8"/>
  <c r="M355" i="8"/>
  <c r="M356" i="8"/>
  <c r="M357" i="8"/>
  <c r="M359" i="8"/>
  <c r="M360" i="8"/>
  <c r="M361" i="8"/>
  <c r="M362" i="8"/>
  <c r="M363" i="8"/>
  <c r="M364" i="8"/>
  <c r="M365" i="8"/>
  <c r="M366" i="8"/>
  <c r="O373" i="8"/>
  <c r="M394" i="8"/>
  <c r="M395" i="8"/>
  <c r="N395" i="8" s="1"/>
  <c r="O395" i="8" s="1"/>
  <c r="M396" i="8"/>
  <c r="O396" i="8" s="1"/>
  <c r="M397" i="8"/>
  <c r="N397" i="8" s="1"/>
  <c r="O397" i="8" s="1"/>
  <c r="O394" i="8"/>
  <c r="R388" i="8"/>
  <c r="R386" i="8"/>
  <c r="R358" i="8"/>
  <c r="R244" i="8"/>
  <c r="R246" i="8"/>
  <c r="R247" i="8"/>
  <c r="R248" i="8"/>
  <c r="R249" i="8"/>
  <c r="R254" i="8"/>
  <c r="R255" i="8"/>
  <c r="R256" i="8"/>
  <c r="R258" i="8"/>
  <c r="R259" i="8"/>
  <c r="R260" i="8"/>
  <c r="R261" i="8"/>
  <c r="R262" i="8"/>
  <c r="R263" i="8"/>
  <c r="R264" i="8"/>
  <c r="R238" i="8"/>
  <c r="R128" i="8"/>
  <c r="R129" i="8"/>
  <c r="R130" i="8"/>
  <c r="R141" i="8"/>
  <c r="R142" i="8"/>
  <c r="R70" i="8"/>
  <c r="R71" i="8"/>
  <c r="R72" i="8"/>
  <c r="R75" i="8"/>
  <c r="R76" i="8"/>
  <c r="R77" i="8"/>
  <c r="R78" i="8"/>
  <c r="R79" i="8"/>
  <c r="R82" i="8"/>
  <c r="R84" i="8"/>
  <c r="Q85" i="8"/>
  <c r="R85" i="8" s="1"/>
  <c r="Q100" i="8"/>
  <c r="R100" i="8" s="1"/>
  <c r="R29" i="8"/>
  <c r="R30" i="8"/>
  <c r="R295" i="8"/>
  <c r="R239" i="8"/>
  <c r="R186" i="8"/>
  <c r="R182" i="8"/>
  <c r="R181" i="8"/>
  <c r="R180" i="8"/>
  <c r="R174" i="8"/>
  <c r="H79" i="8"/>
  <c r="H78" i="8"/>
  <c r="H77" i="8"/>
  <c r="H76" i="8"/>
  <c r="H74" i="8"/>
  <c r="H73" i="8"/>
  <c r="H72" i="8"/>
  <c r="I21" i="2"/>
  <c r="J21" i="2" s="1"/>
  <c r="I3" i="2"/>
  <c r="J3" i="2" s="1"/>
  <c r="I4" i="2"/>
  <c r="J4" i="2" s="1"/>
  <c r="I10" i="2"/>
  <c r="J10" i="2" s="1"/>
  <c r="I11" i="2"/>
  <c r="J11" i="2" s="1"/>
  <c r="I17" i="2"/>
  <c r="J17" i="2" s="1"/>
  <c r="J29" i="2"/>
  <c r="J28" i="2"/>
  <c r="J27" i="2"/>
  <c r="J26" i="2"/>
  <c r="J25" i="2"/>
  <c r="J24" i="2"/>
  <c r="J23" i="2"/>
  <c r="J22" i="2"/>
  <c r="J20" i="2"/>
  <c r="J19" i="2"/>
  <c r="J18" i="2"/>
  <c r="J16" i="2"/>
  <c r="J15" i="2"/>
  <c r="J14" i="2"/>
  <c r="J13" i="2"/>
  <c r="J12" i="2"/>
  <c r="J9" i="2"/>
  <c r="J8" i="2"/>
  <c r="J7" i="2"/>
  <c r="J6" i="2"/>
  <c r="J5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Q25" i="7"/>
  <c r="Q24" i="7"/>
  <c r="Q23" i="7"/>
  <c r="S6" i="7"/>
  <c r="S4" i="7"/>
  <c r="S11" i="7"/>
  <c r="E10" i="6"/>
  <c r="E12" i="6" s="1"/>
  <c r="E14" i="6" s="1"/>
  <c r="S8" i="7"/>
  <c r="O387" i="8" l="1"/>
  <c r="Q7" i="7"/>
  <c r="U7" i="7" s="1"/>
  <c r="I26" i="3"/>
  <c r="O358" i="8"/>
  <c r="O286" i="8"/>
  <c r="O155" i="8"/>
  <c r="R154" i="8"/>
  <c r="R178" i="8" s="1"/>
  <c r="R265" i="8"/>
  <c r="O367" i="8"/>
  <c r="O179" i="8"/>
  <c r="O65" i="8"/>
  <c r="F22" i="4"/>
  <c r="I25" i="3"/>
  <c r="O238" i="8"/>
  <c r="R65" i="8"/>
  <c r="S12" i="7"/>
  <c r="F30" i="2"/>
  <c r="H30" i="2"/>
  <c r="O344" i="8"/>
  <c r="Q15" i="7"/>
  <c r="K162" i="3"/>
  <c r="J30" i="2"/>
  <c r="L250" i="8"/>
  <c r="M250" i="8" s="1"/>
  <c r="O265" i="8" s="1"/>
  <c r="M80" i="8"/>
  <c r="R80" i="8"/>
  <c r="U15" i="7"/>
  <c r="S15" i="7"/>
  <c r="R81" i="8"/>
  <c r="R73" i="8"/>
  <c r="C16" i="7"/>
  <c r="Q16" i="7" s="1"/>
  <c r="S7" i="7"/>
  <c r="K74" i="8"/>
  <c r="S13" i="7"/>
  <c r="I27" i="3"/>
  <c r="S5" i="7"/>
  <c r="S32" i="8"/>
  <c r="I162" i="3" l="1"/>
  <c r="U23" i="7"/>
  <c r="U16" i="7"/>
  <c r="S16" i="7"/>
  <c r="S23" i="7" s="1"/>
  <c r="M74" i="8"/>
  <c r="R74" i="8"/>
  <c r="R120" i="8" s="1"/>
  <c r="R374" i="8" s="1"/>
  <c r="O120" i="8" l="1"/>
  <c r="L190" i="8"/>
  <c r="M190" i="8" s="1"/>
  <c r="O205" i="8" s="1"/>
  <c r="M391" i="8" l="1"/>
  <c r="R398" i="8" s="1"/>
  <c r="O374" i="8"/>
  <c r="O390" i="8" s="1"/>
  <c r="M393" i="8" s="1"/>
  <c r="M399" i="8" s="1"/>
  <c r="M402" i="8" s="1"/>
  <c r="N393" i="8" l="1"/>
  <c r="N399" i="8"/>
  <c r="O393" i="8"/>
  <c r="O399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Nick Oliver</author>
  </authors>
  <commentList>
    <comment ref="R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Nick Oliver:</t>
        </r>
        <r>
          <rPr>
            <sz val="9"/>
            <color indexed="81"/>
            <rFont val="Tahoma"/>
            <family val="2"/>
          </rPr>
          <t xml:space="preserve">
CAD weight 612kgs
Weighed chassis 11 aug at 577 Kgs
</t>
        </r>
      </text>
    </comment>
    <comment ref="R1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Nick Oliver:</t>
        </r>
        <r>
          <rPr>
            <sz val="9"/>
            <color indexed="81"/>
            <rFont val="Tahoma"/>
            <family val="2"/>
          </rPr>
          <t xml:space="preserve">
weighed 11 aug</t>
        </r>
      </text>
    </comment>
    <comment ref="R2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Nick Oliver:</t>
        </r>
        <r>
          <rPr>
            <sz val="9"/>
            <color indexed="81"/>
            <rFont val="Tahoma"/>
            <family val="2"/>
          </rPr>
          <t xml:space="preserve">
weighed 11 aug</t>
        </r>
      </text>
    </comment>
    <comment ref="R3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Nick Oliver:</t>
        </r>
        <r>
          <rPr>
            <sz val="9"/>
            <color indexed="81"/>
            <rFont val="Tahoma"/>
            <family val="2"/>
          </rPr>
          <t xml:space="preserve">
checked 18 aug</t>
        </r>
      </text>
    </comment>
  </commentList>
</comments>
</file>

<file path=xl/sharedStrings.xml><?xml version="1.0" encoding="utf-8"?>
<sst xmlns="http://schemas.openxmlformats.org/spreadsheetml/2006/main" count="2169" uniqueCount="1257">
  <si>
    <t>BILL OF MATERIALS</t>
  </si>
  <si>
    <t>Chassis</t>
  </si>
  <si>
    <t>Cut to spec</t>
  </si>
  <si>
    <t>Supplier</t>
  </si>
  <si>
    <t>Category</t>
  </si>
  <si>
    <t>$ ex gst ea</t>
  </si>
  <si>
    <t>$ ex gst total</t>
  </si>
  <si>
    <t>No</t>
  </si>
  <si>
    <t>Floor</t>
  </si>
  <si>
    <t>Corner jacks</t>
  </si>
  <si>
    <t>corner jacks</t>
  </si>
  <si>
    <t>SHELL</t>
  </si>
  <si>
    <t>Roof</t>
  </si>
  <si>
    <t>Extrusions</t>
  </si>
  <si>
    <t>Sub Totals</t>
  </si>
  <si>
    <t>Adhesive</t>
  </si>
  <si>
    <t>Consumables</t>
  </si>
  <si>
    <t>ex gst</t>
  </si>
  <si>
    <t>Side Walls</t>
  </si>
  <si>
    <t>Rear wall</t>
  </si>
  <si>
    <t>Suspension</t>
  </si>
  <si>
    <t>450-01410</t>
  </si>
  <si>
    <t>Coast</t>
  </si>
  <si>
    <t xml:space="preserve">Primal </t>
  </si>
  <si>
    <t>Wheel nuts</t>
  </si>
  <si>
    <t>Caravan Step</t>
  </si>
  <si>
    <t>Tyres - incl fitting</t>
  </si>
  <si>
    <t>check</t>
  </si>
  <si>
    <t>Other Hardware</t>
  </si>
  <si>
    <t>Tyreplus</t>
  </si>
  <si>
    <t>CFS</t>
  </si>
  <si>
    <t>3.7T Coil Spring Suspension</t>
  </si>
  <si>
    <t>33CCS950TDM -VT-TBA</t>
  </si>
  <si>
    <t>Brake Kit</t>
  </si>
  <si>
    <t>12in Electric Drums</t>
  </si>
  <si>
    <t>53A-DR/VT12EL</t>
  </si>
  <si>
    <t>Studs</t>
  </si>
  <si>
    <t xml:space="preserve">6 stud 1/2 in </t>
  </si>
  <si>
    <t>53-LC6-6-1/2 X 41</t>
  </si>
  <si>
    <t>Shocks</t>
  </si>
  <si>
    <t>33C-002</t>
  </si>
  <si>
    <t>Kit H/B cable</t>
  </si>
  <si>
    <t>Handbrake assembly</t>
  </si>
  <si>
    <t>53-3355A</t>
  </si>
  <si>
    <t>56A-HB</t>
  </si>
  <si>
    <t>Mass</t>
  </si>
  <si>
    <t>Kgs</t>
  </si>
  <si>
    <t>inc</t>
  </si>
  <si>
    <t>Forecast</t>
  </si>
  <si>
    <t>Rims - alloy 16in</t>
  </si>
  <si>
    <t>6 stud 16in rims</t>
  </si>
  <si>
    <t>RM1 16 by 5.5in</t>
  </si>
  <si>
    <t>Cabinetry</t>
  </si>
  <si>
    <t>Nikpol</t>
  </si>
  <si>
    <t>PO</t>
  </si>
  <si>
    <t>450-01100</t>
  </si>
  <si>
    <t>TV Bracket</t>
  </si>
  <si>
    <t>Hardware</t>
  </si>
  <si>
    <t>FUSION RV CD 800</t>
  </si>
  <si>
    <t>900-10100</t>
  </si>
  <si>
    <t>FUSION SPEAKERS FR5250 (PR)</t>
  </si>
  <si>
    <t>900-10040</t>
  </si>
  <si>
    <t>Music System</t>
  </si>
  <si>
    <t>Tank</t>
  </si>
  <si>
    <t>Tank Monitor</t>
  </si>
  <si>
    <t>Freight In</t>
  </si>
  <si>
    <t>Water Heater</t>
  </si>
  <si>
    <t>700-06052</t>
  </si>
  <si>
    <t>450-05450</t>
  </si>
  <si>
    <t>Flair</t>
  </si>
  <si>
    <t>Shower</t>
  </si>
  <si>
    <t>Shower Door</t>
  </si>
  <si>
    <t>Northcoach</t>
  </si>
  <si>
    <t>Vanity mixer valve (f/s)</t>
  </si>
  <si>
    <t>UA8728PALI6.5L</t>
  </si>
  <si>
    <t>Ullrich</t>
  </si>
  <si>
    <t>UA8729PALI7.5L</t>
  </si>
  <si>
    <t>Wheel arch</t>
  </si>
  <si>
    <t>Pinbox w Kingpin</t>
  </si>
  <si>
    <t>Mud flaps</t>
  </si>
  <si>
    <t>Entrance Door</t>
  </si>
  <si>
    <t>Windows</t>
  </si>
  <si>
    <t>Fixtech</t>
  </si>
  <si>
    <t>Ashdown</t>
  </si>
  <si>
    <t>Roadlights</t>
  </si>
  <si>
    <t>Rear Cluster Indicator, Stop, Reversing, rear refl</t>
  </si>
  <si>
    <t>Narva 94210</t>
  </si>
  <si>
    <t>Licence plate lamp</t>
  </si>
  <si>
    <t>Ideal</t>
  </si>
  <si>
    <t>Wiring</t>
  </si>
  <si>
    <t>Slide out roof</t>
  </si>
  <si>
    <t xml:space="preserve">Slide out floor </t>
  </si>
  <si>
    <t>FW80 Fresh Water</t>
  </si>
  <si>
    <t>Spare wheel carrier</t>
  </si>
  <si>
    <t>Spare wheel carrier 6 stud</t>
  </si>
  <si>
    <t>450-02004</t>
  </si>
  <si>
    <t>Air Command</t>
  </si>
  <si>
    <t>AC unit</t>
  </si>
  <si>
    <t>Ibis 3</t>
  </si>
  <si>
    <t>TOTAL PACKAGE COMPLETE</t>
  </si>
  <si>
    <t>Internal</t>
  </si>
  <si>
    <t>Steel</t>
  </si>
  <si>
    <t>Sub Category</t>
  </si>
  <si>
    <t>Awnings</t>
  </si>
  <si>
    <t xml:space="preserve"> Decals</t>
  </si>
  <si>
    <t>Flooring</t>
  </si>
  <si>
    <t>Furnishings</t>
  </si>
  <si>
    <t>Wheels &amp; Tyres</t>
  </si>
  <si>
    <t>Axles &amp; Susp</t>
  </si>
  <si>
    <t>Slide Out</t>
  </si>
  <si>
    <t>Cap</t>
  </si>
  <si>
    <t xml:space="preserve">Floor </t>
  </si>
  <si>
    <t>Walls</t>
  </si>
  <si>
    <t>Trims &amp; Extrus</t>
  </si>
  <si>
    <t>Ext Lights</t>
  </si>
  <si>
    <t>Cable</t>
  </si>
  <si>
    <t>Sanitation</t>
  </si>
  <si>
    <t>Toilets</t>
  </si>
  <si>
    <t>Hose</t>
  </si>
  <si>
    <t>Sinks &amp; Shower</t>
  </si>
  <si>
    <t>Tanks</t>
  </si>
  <si>
    <t>Dometic</t>
  </si>
  <si>
    <t>Roof Hatches</t>
  </si>
  <si>
    <t>Roof Hatch</t>
  </si>
  <si>
    <t>Wall</t>
  </si>
  <si>
    <t>Dometic Fridge Vent wall</t>
  </si>
  <si>
    <t>DOM13522560</t>
  </si>
  <si>
    <t>Seitz Mini Heki Plus (43 to 60 mm)</t>
  </si>
  <si>
    <t>Outside Shower</t>
  </si>
  <si>
    <t>Outside Shower assembly</t>
  </si>
  <si>
    <t>Vanity basin white</t>
  </si>
  <si>
    <t>Entrance Door lights</t>
  </si>
  <si>
    <t>Internal lights</t>
  </si>
  <si>
    <t>Ceiling lights</t>
  </si>
  <si>
    <t>Reading lights</t>
  </si>
  <si>
    <t>O/H lights</t>
  </si>
  <si>
    <t>Bathroom Extractor</t>
  </si>
  <si>
    <t>Switches</t>
  </si>
  <si>
    <t>TV antennae</t>
  </si>
  <si>
    <t>Alarms</t>
  </si>
  <si>
    <t>Snaplocks</t>
  </si>
  <si>
    <t>Awning</t>
  </si>
  <si>
    <t>Cradle</t>
  </si>
  <si>
    <t>Centre rafter</t>
  </si>
  <si>
    <t>S O Topper</t>
  </si>
  <si>
    <t>Slide Out Topper</t>
  </si>
  <si>
    <t>Locker Doors</t>
  </si>
  <si>
    <t>Locker doors</t>
  </si>
  <si>
    <t>Kitchen Sink</t>
  </si>
  <si>
    <t>Cooktop</t>
  </si>
  <si>
    <t>Rangehood</t>
  </si>
  <si>
    <t>Microwave</t>
  </si>
  <si>
    <t>Fridge</t>
  </si>
  <si>
    <t>Quality</t>
  </si>
  <si>
    <t>Mattress</t>
  </si>
  <si>
    <t>1.5 mm twin core &amp; earth</t>
  </si>
  <si>
    <t>2.5mm twin core &amp; earth</t>
  </si>
  <si>
    <t>Gas</t>
  </si>
  <si>
    <t>Andy Murray</t>
  </si>
  <si>
    <t>9kg gas bottles</t>
  </si>
  <si>
    <t>All RV</t>
  </si>
  <si>
    <t>Battery</t>
  </si>
  <si>
    <t>Roof Sealant</t>
  </si>
  <si>
    <t>Dicor Roof sealant</t>
  </si>
  <si>
    <t>Auto cradle</t>
  </si>
  <si>
    <t>Kakadu</t>
  </si>
  <si>
    <t>Installation</t>
  </si>
  <si>
    <t>CL Horse large</t>
  </si>
  <si>
    <t>CL website address</t>
  </si>
  <si>
    <t>CL Horse small</t>
  </si>
  <si>
    <t>Sign Xtreme</t>
  </si>
  <si>
    <t>Other</t>
  </si>
  <si>
    <t>Sphere W/M</t>
  </si>
  <si>
    <t>Swift</t>
  </si>
  <si>
    <t>950-00030</t>
  </si>
  <si>
    <t>Suburban SW6DEA w Door</t>
  </si>
  <si>
    <t>QFRHSSR2</t>
  </si>
  <si>
    <t>Gas Bottles</t>
  </si>
  <si>
    <t>Unit</t>
  </si>
  <si>
    <t>Int walls</t>
  </si>
  <si>
    <t>Ctops</t>
  </si>
  <si>
    <t>Appl</t>
  </si>
  <si>
    <t>Item</t>
  </si>
  <si>
    <t>Detail</t>
  </si>
  <si>
    <t>Supplier part #</t>
  </si>
  <si>
    <t>Elec 1</t>
  </si>
  <si>
    <t>Repco</t>
  </si>
  <si>
    <t>Wheel Brace</t>
  </si>
  <si>
    <t>Bottle jack</t>
  </si>
  <si>
    <t>Slide Out side walls</t>
  </si>
  <si>
    <t>With Alum inserts</t>
  </si>
  <si>
    <t>Door Handle</t>
  </si>
  <si>
    <t>Safety Grab Handle SS 200</t>
  </si>
  <si>
    <t>CARGRAB200X20SS</t>
  </si>
  <si>
    <t>Vent Mwave</t>
  </si>
  <si>
    <t>VENTALUM480</t>
  </si>
  <si>
    <t>BLB</t>
  </si>
  <si>
    <t>SAND</t>
  </si>
  <si>
    <t>1mm sheet</t>
  </si>
  <si>
    <t>Saturn Antenna upgrade</t>
  </si>
  <si>
    <t>AW 3000W</t>
  </si>
  <si>
    <t>Options</t>
  </si>
  <si>
    <t>Plumbing &amp; Fittings</t>
  </si>
  <si>
    <t>Water Pump 12v 10 lpm</t>
  </si>
  <si>
    <t>Shurflo Twist Filter for 12v pump</t>
  </si>
  <si>
    <t>800-00300</t>
  </si>
  <si>
    <t>Bunnings</t>
  </si>
  <si>
    <t>Nikpol S Sink 780</t>
  </si>
  <si>
    <t>SINK 402</t>
  </si>
  <si>
    <t>Extension Lead</t>
  </si>
  <si>
    <t>10m 15A lead</t>
  </si>
  <si>
    <t>Powder Coat Black</t>
  </si>
  <si>
    <t>Sovereign</t>
  </si>
  <si>
    <t>PO 6 wks</t>
  </si>
  <si>
    <t>#041228</t>
  </si>
  <si>
    <t>Odyssey Prem 2RC DR 1822 by 622 WH RHH</t>
  </si>
  <si>
    <t>ST</t>
  </si>
  <si>
    <t>Camec</t>
  </si>
  <si>
    <t>QLED</t>
  </si>
  <si>
    <t>91-203G-24CW-5P</t>
  </si>
  <si>
    <t>91-199G-12CW-5P</t>
  </si>
  <si>
    <t>G Neck Light</t>
  </si>
  <si>
    <t>Night light</t>
  </si>
  <si>
    <t>DMK</t>
  </si>
  <si>
    <t>Cabt fr1</t>
  </si>
  <si>
    <t>F Bhead</t>
  </si>
  <si>
    <t>Cladding</t>
  </si>
  <si>
    <t>Style Lite sheets2400 by 1200 SAND</t>
  </si>
  <si>
    <t>2440 by 1220</t>
  </si>
  <si>
    <t>Smev 402 3 plus 1 cooktop w grill (radius c/top)</t>
  </si>
  <si>
    <t>700-05212</t>
  </si>
  <si>
    <t>John Guest</t>
  </si>
  <si>
    <t>Shower Mixer valve</t>
  </si>
  <si>
    <t>Shower hose kit</t>
  </si>
  <si>
    <t>Stock</t>
  </si>
  <si>
    <t xml:space="preserve">Kitchen sink mixer </t>
  </si>
  <si>
    <t>50 by 50 by 4m</t>
  </si>
  <si>
    <t>50 by 75 by 4m</t>
  </si>
  <si>
    <t>Electroparts</t>
  </si>
  <si>
    <t>Side marker (red/amber)</t>
  </si>
  <si>
    <t>VSL103VRY</t>
  </si>
  <si>
    <t>Rear marker (red)</t>
  </si>
  <si>
    <t>Front Marker (clear)</t>
  </si>
  <si>
    <t>VSL103VW</t>
  </si>
  <si>
    <t>VSL148V</t>
  </si>
  <si>
    <t>Annex strip light</t>
  </si>
  <si>
    <t>58-352W-72W</t>
  </si>
  <si>
    <t>Euro Ceiling Lg Sq</t>
  </si>
  <si>
    <t>Euro Ceiling Rect</t>
  </si>
  <si>
    <t>Reading Light</t>
  </si>
  <si>
    <t>91-RL63-701-2P</t>
  </si>
  <si>
    <t>Courtesy light blue</t>
  </si>
  <si>
    <t>41-86C-3B</t>
  </si>
  <si>
    <t>Bumper bar</t>
  </si>
  <si>
    <t>Build</t>
  </si>
  <si>
    <t>Trunking (white)</t>
  </si>
  <si>
    <t>ABB CD 5050WH</t>
  </si>
  <si>
    <t>ABB CD 7550WH</t>
  </si>
  <si>
    <t>A25251.6PPWH6.5L</t>
  </si>
  <si>
    <t>Landing Legs</t>
  </si>
  <si>
    <t>Legs Kit</t>
  </si>
  <si>
    <t>Motor Kit</t>
  </si>
  <si>
    <t>Slide Out kit complete</t>
  </si>
  <si>
    <t>Kit complete - w Motor</t>
  </si>
  <si>
    <t>220825A</t>
  </si>
  <si>
    <t>Switch</t>
  </si>
  <si>
    <t>Alum Step</t>
  </si>
  <si>
    <t>Veh Comps</t>
  </si>
  <si>
    <t>Floors</t>
  </si>
  <si>
    <t>Furn</t>
  </si>
  <si>
    <t>S/Out</t>
  </si>
  <si>
    <t>Sinks etc</t>
  </si>
  <si>
    <t>Plumb 2</t>
  </si>
  <si>
    <t>Elec 2</t>
  </si>
  <si>
    <t>Plumb 1</t>
  </si>
  <si>
    <t>Comp Sols</t>
  </si>
  <si>
    <t>FW2 White Gel Coat</t>
  </si>
  <si>
    <t>CFS PET 40mm w edge strip 40mm thick</t>
  </si>
  <si>
    <t>40mm PET core w reinforced 1100 Biax</t>
  </si>
  <si>
    <t>Al Angle 20 x 12 x 1.6 mm (6.5m) Pearl White</t>
  </si>
  <si>
    <t>A20121.6PPWH6.5L</t>
  </si>
  <si>
    <t>Al Angle 20 x 20 x 1.6 mm  (6.5m) Pearl White</t>
  </si>
  <si>
    <t>A20201.6PPWH6.5L</t>
  </si>
  <si>
    <t>Al Angle 40 x 40 x 3mm (6.5m)</t>
  </si>
  <si>
    <t>Al Angle 50 x 50 x 1.6mm  (6.5m) Mill Finish</t>
  </si>
  <si>
    <t>A50501.6Ml6.5L</t>
  </si>
  <si>
    <t>Al Flat Bar 25 x 3mm (4M) Mill Finish</t>
  </si>
  <si>
    <t>F253MI4L</t>
  </si>
  <si>
    <t>SH253M16.5L</t>
  </si>
  <si>
    <t>Roof Cowl</t>
  </si>
  <si>
    <t>Small Roof Cowl Inner</t>
  </si>
  <si>
    <t>Small Roof cowl - outer</t>
  </si>
  <si>
    <t>Wheel Cover</t>
  </si>
  <si>
    <t>Spare wheel cover</t>
  </si>
  <si>
    <t>Free Rein Decal Kit &amp; Install</t>
  </si>
  <si>
    <t>LOCKSHELL</t>
  </si>
  <si>
    <t>Cutlery tray</t>
  </si>
  <si>
    <t>Vinyl planking</t>
  </si>
  <si>
    <t>Sitting Room</t>
  </si>
  <si>
    <t>Edge strip (100m)</t>
  </si>
  <si>
    <t>Reece</t>
  </si>
  <si>
    <t>Rollaway Shower Door  1800 H</t>
  </si>
  <si>
    <t>Shurflo Filtration kit</t>
  </si>
  <si>
    <t>800-00600</t>
  </si>
  <si>
    <t>240v parts</t>
  </si>
  <si>
    <t>CONSUMER S/BRD 6 MOD</t>
  </si>
  <si>
    <t>MCB 1 POLE 15 AMP</t>
  </si>
  <si>
    <t>PDL 695 DP</t>
  </si>
  <si>
    <t>PDL 694 DP</t>
  </si>
  <si>
    <t>15 amp Caravan inlet (box 5)</t>
  </si>
  <si>
    <t>CLI435vF15WE</t>
  </si>
  <si>
    <t>Mounting blocks shallow (box 10)</t>
  </si>
  <si>
    <t>CLI 449 ASD</t>
  </si>
  <si>
    <t>Mounting flange deep  (box 10)</t>
  </si>
  <si>
    <t>CLI 449 AWE</t>
  </si>
  <si>
    <t>Junction block</t>
  </si>
  <si>
    <t>HP 404</t>
  </si>
  <si>
    <t>MCB/RCD combo 2 pole 30ma16A</t>
  </si>
  <si>
    <t>HAGAD816T</t>
  </si>
  <si>
    <t>Grey Flexible 32mm (10m)</t>
  </si>
  <si>
    <t>Auss Batt</t>
  </si>
  <si>
    <t>230Ah AGM</t>
  </si>
  <si>
    <t>Jaycar</t>
  </si>
  <si>
    <t>70A circuit breaker</t>
  </si>
  <si>
    <t>Junction Box UV Res</t>
  </si>
  <si>
    <t>Battery Protector</t>
  </si>
  <si>
    <t>BP500</t>
  </si>
  <si>
    <t>Narva 6 way fusebox</t>
  </si>
  <si>
    <t>Narva 12 pin trailer plug</t>
  </si>
  <si>
    <t>82171BL</t>
  </si>
  <si>
    <t>81026BL</t>
  </si>
  <si>
    <t>12v socket white surface</t>
  </si>
  <si>
    <t>81025WBL</t>
  </si>
  <si>
    <t>CLI30MWE</t>
  </si>
  <si>
    <t>CLI30MDWE</t>
  </si>
  <si>
    <t>2 gang grid plate &amp; cover</t>
  </si>
  <si>
    <t>CLIC2032VHWE</t>
  </si>
  <si>
    <t>Enerdrive</t>
  </si>
  <si>
    <t>Battery Charger 40A</t>
  </si>
  <si>
    <t>EN31240</t>
  </si>
  <si>
    <t>Solar Panels - 130W</t>
  </si>
  <si>
    <t>Solar Controller 30A</t>
  </si>
  <si>
    <t>ACX0801</t>
  </si>
  <si>
    <t>ACX0803L</t>
  </si>
  <si>
    <t>ACX0820</t>
  </si>
  <si>
    <t>ACX0817</t>
  </si>
  <si>
    <t>Reflectors</t>
  </si>
  <si>
    <t>Clear</t>
  </si>
  <si>
    <t>Amber</t>
  </si>
  <si>
    <t>ok</t>
  </si>
  <si>
    <t>91-71GS-4CW-5P</t>
  </si>
  <si>
    <t>15a switch mech</t>
  </si>
  <si>
    <t>WES</t>
  </si>
  <si>
    <t>RG6 cable</t>
  </si>
  <si>
    <t>RG6Q305-BX</t>
  </si>
  <si>
    <t>12v power supply injector</t>
  </si>
  <si>
    <t>PSK12F</t>
  </si>
  <si>
    <t>3 way splitter</t>
  </si>
  <si>
    <t>FS103</t>
  </si>
  <si>
    <t>Fire Safety</t>
  </si>
  <si>
    <t>1kg BE Fire Extinguisher</t>
  </si>
  <si>
    <t>Compliance plate</t>
  </si>
  <si>
    <t>Pinbox ADR plate</t>
  </si>
  <si>
    <t>Fixtech MSP190 Slow (600ml)</t>
  </si>
  <si>
    <t>Sealant</t>
  </si>
  <si>
    <t>Specials</t>
  </si>
  <si>
    <t>OTR pack &amp; Rego</t>
  </si>
  <si>
    <t>Smart</t>
  </si>
  <si>
    <t>Certification</t>
  </si>
  <si>
    <t>Tow Veh &amp; CL</t>
  </si>
  <si>
    <t>Rego CL</t>
  </si>
  <si>
    <t>PO ns</t>
  </si>
  <si>
    <t>PO 8s</t>
  </si>
  <si>
    <t>Waste Fittings</t>
  </si>
  <si>
    <t>40mm waste fittings</t>
  </si>
  <si>
    <t>Various</t>
  </si>
  <si>
    <t>Kitch (roll top egde),  composite core</t>
  </si>
  <si>
    <t>Vanity (std edge)-  composite core</t>
  </si>
  <si>
    <t>MCB 1 POLE 10 AMP</t>
  </si>
  <si>
    <t>HAGMSN110</t>
  </si>
  <si>
    <t>HAGMSN116</t>
  </si>
  <si>
    <t>FW80 RK Grey Water</t>
  </si>
  <si>
    <t>Style Lite sheets</t>
  </si>
  <si>
    <t>A</t>
  </si>
  <si>
    <t>B</t>
  </si>
  <si>
    <t>D</t>
  </si>
  <si>
    <t>F</t>
  </si>
  <si>
    <t>G</t>
  </si>
  <si>
    <t>E</t>
  </si>
  <si>
    <t>C</t>
  </si>
  <si>
    <t>SO Frame</t>
  </si>
  <si>
    <t>trail elecs</t>
  </si>
  <si>
    <t>ch ducting</t>
  </si>
  <si>
    <t>Int ducts</t>
  </si>
  <si>
    <t>Wind up hardware</t>
  </si>
  <si>
    <t>Front Cap Outer</t>
  </si>
  <si>
    <t>Front Cap Inner</t>
  </si>
  <si>
    <t>Towel rail Dble 600mm</t>
  </si>
  <si>
    <t>Cardtowelpc</t>
  </si>
  <si>
    <t>Towel Ring</t>
  </si>
  <si>
    <t>Carringpc</t>
  </si>
  <si>
    <t>Toilet roll holder</t>
  </si>
  <si>
    <t>Carpaperpc</t>
  </si>
  <si>
    <t>Hinge full overlay</t>
  </si>
  <si>
    <t>Hinge half overlay</t>
  </si>
  <si>
    <t>Regulator</t>
  </si>
  <si>
    <t xml:space="preserve">CEM DUAL AUTO OPP GAS REG </t>
  </si>
  <si>
    <t>450mm gas pigtails</t>
  </si>
  <si>
    <t>51-FP-14M 450</t>
  </si>
  <si>
    <t>Allplates</t>
  </si>
  <si>
    <t>Bottle Base</t>
  </si>
  <si>
    <t>Auss Trav</t>
  </si>
  <si>
    <t>Tank guards galv</t>
  </si>
  <si>
    <t>Full height WBC1130-300 complete</t>
  </si>
  <si>
    <t>Fabricate</t>
  </si>
  <si>
    <t>Cable clips, ties, nuts, bolts,screws</t>
  </si>
  <si>
    <t>Smoke Alarm Safety Hush</t>
  </si>
  <si>
    <t>500-00200</t>
  </si>
  <si>
    <t xml:space="preserve">PO  </t>
  </si>
  <si>
    <t>(solar panels)</t>
  </si>
  <si>
    <t>CLI30USMWE</t>
  </si>
  <si>
    <t>CTIAQ</t>
  </si>
  <si>
    <t>Gas Compliance decals (5)</t>
  </si>
  <si>
    <t>ST 3r</t>
  </si>
  <si>
    <t>Voltmeter digital</t>
  </si>
  <si>
    <t>DIY Wall  Extrusion UA 8815 (7m) white</t>
  </si>
  <si>
    <t>DIY Roof Extrusion UA8729 (7.5M) white</t>
  </si>
  <si>
    <t>DIY Floor  Extrusion UA8728 (6.5M)</t>
  </si>
  <si>
    <t>Rear light towers</t>
  </si>
  <si>
    <t>PO 2r</t>
  </si>
  <si>
    <t>Sides &amp; back - galv sheet</t>
  </si>
  <si>
    <t>Splashbacks - kitch &amp; vanity</t>
  </si>
  <si>
    <t>Extr 2</t>
  </si>
  <si>
    <t>JG</t>
  </si>
  <si>
    <t>Cost</t>
  </si>
  <si>
    <t>Part No</t>
  </si>
  <si>
    <t>Part Description</t>
  </si>
  <si>
    <t>Required</t>
  </si>
  <si>
    <t>Number</t>
  </si>
  <si>
    <t>Total Cost</t>
  </si>
  <si>
    <t>Estimate</t>
  </si>
  <si>
    <t>SO Cavity frame to CFS</t>
  </si>
  <si>
    <t>Bayonet Wall socket timber</t>
  </si>
  <si>
    <t>52TIMS</t>
  </si>
  <si>
    <t>Carpet</t>
  </si>
  <si>
    <t>Carpet layer</t>
  </si>
  <si>
    <t>STOCK</t>
  </si>
  <si>
    <t>Mirror</t>
  </si>
  <si>
    <t>ST097,098,099</t>
  </si>
  <si>
    <t>ST100</t>
  </si>
  <si>
    <t>Village</t>
  </si>
  <si>
    <t>MX7 17mm White A side Black B side</t>
  </si>
  <si>
    <t>Pinbox</t>
  </si>
  <si>
    <t>Cutting Glass</t>
  </si>
  <si>
    <t>Supercheap</t>
  </si>
  <si>
    <t>Recessed</t>
  </si>
  <si>
    <t>Conduit Grey</t>
  </si>
  <si>
    <t>FB003-01</t>
  </si>
  <si>
    <t>PO 1r</t>
  </si>
  <si>
    <t>Black is purchased</t>
  </si>
  <si>
    <t>Red is pending</t>
  </si>
  <si>
    <t>Blue is outstanding</t>
  </si>
  <si>
    <t>(slide out flange)</t>
  </si>
  <si>
    <t>Hinges</t>
  </si>
  <si>
    <t>Storage</t>
  </si>
  <si>
    <t>Under bed gas struts</t>
  </si>
  <si>
    <t>Cut and Edge</t>
  </si>
  <si>
    <t xml:space="preserve">Flip Out Sofa </t>
  </si>
  <si>
    <t>Hardware - Complete kit</t>
  </si>
  <si>
    <t>Solar pack</t>
  </si>
  <si>
    <t>Solar</t>
  </si>
  <si>
    <t>Water tap</t>
  </si>
  <si>
    <t xml:space="preserve">Radio aerial </t>
  </si>
  <si>
    <t>Aerial extension lead</t>
  </si>
  <si>
    <t>Miller</t>
  </si>
  <si>
    <t>QT</t>
  </si>
  <si>
    <t>Gas pigtails</t>
  </si>
  <si>
    <t>Smoke Alarm</t>
  </si>
  <si>
    <t>CLI4CC6WE</t>
  </si>
  <si>
    <t>Junction Box 7 way</t>
  </si>
  <si>
    <t>Gas isolation</t>
  </si>
  <si>
    <t>3 pin plug</t>
  </si>
  <si>
    <t>Intermediate switch mechanism</t>
  </si>
  <si>
    <t>1 gang switch plates (night light) bedrm</t>
  </si>
  <si>
    <t>SF2265</t>
  </si>
  <si>
    <t>Fusebox 10 way</t>
  </si>
  <si>
    <t>SZ2001</t>
  </si>
  <si>
    <t xml:space="preserve">ST </t>
  </si>
  <si>
    <t>Brass bus bar</t>
  </si>
  <si>
    <t>SZ2003</t>
  </si>
  <si>
    <t>Cable 12 volt</t>
  </si>
  <si>
    <t xml:space="preserve">Cable 12v </t>
  </si>
  <si>
    <t>Scott</t>
  </si>
  <si>
    <t>Plastic caps 50 x 50</t>
  </si>
  <si>
    <t>(attached)</t>
  </si>
  <si>
    <t>(not attached)</t>
  </si>
  <si>
    <t>(to cabinets)</t>
  </si>
  <si>
    <t>CLI30MIWE</t>
  </si>
  <si>
    <t>16 x 10 by 4m  Mini</t>
  </si>
  <si>
    <t>CLI900/1610WE</t>
  </si>
  <si>
    <t>16 x 16 by 4m  Mini</t>
  </si>
  <si>
    <t>CLI900/1616WE</t>
  </si>
  <si>
    <t>MJS</t>
  </si>
  <si>
    <t>Nat Elements</t>
  </si>
  <si>
    <t>Polyflor</t>
  </si>
  <si>
    <t>Kiesel Opumal PU 6kg</t>
  </si>
  <si>
    <t>10m 12mm drinking hose w fittings</t>
  </si>
  <si>
    <t>GPO double pole twins (DS)</t>
  </si>
  <si>
    <t>GPO double pole singles (SS)</t>
  </si>
  <si>
    <t>Trailer Parts</t>
  </si>
  <si>
    <t>Trims</t>
  </si>
  <si>
    <t>D seal 16mm 50m roll</t>
  </si>
  <si>
    <t>Bolt pro</t>
  </si>
  <si>
    <t>Bolts</t>
  </si>
  <si>
    <t>40mm  1/2in unf</t>
  </si>
  <si>
    <t>1 gang switch toilet</t>
  </si>
  <si>
    <t>OH Door Stay</t>
  </si>
  <si>
    <t>Huwil Duo</t>
  </si>
  <si>
    <t>Slide out Al runners</t>
  </si>
  <si>
    <t xml:space="preserve">3 gang switch bathroom </t>
  </si>
  <si>
    <t>4 gang switch entrance</t>
  </si>
  <si>
    <t>Aerobolt</t>
  </si>
  <si>
    <t>Nutserts</t>
  </si>
  <si>
    <t>2 sizes</t>
  </si>
  <si>
    <t>GCAV</t>
  </si>
  <si>
    <t>Tv signal test</t>
  </si>
  <si>
    <t>Hinge zero overlay</t>
  </si>
  <si>
    <t>Compliance and Certification Info</t>
  </si>
  <si>
    <t>Vin Number</t>
  </si>
  <si>
    <t>Manuf</t>
  </si>
  <si>
    <t>Cut Loose RV</t>
  </si>
  <si>
    <t>Model</t>
  </si>
  <si>
    <t>Build Date</t>
  </si>
  <si>
    <t>ATM</t>
  </si>
  <si>
    <t>GTM</t>
  </si>
  <si>
    <t>Tare</t>
  </si>
  <si>
    <t>Axle Group Rating</t>
  </si>
  <si>
    <t>Kingpin Manuf</t>
  </si>
  <si>
    <t>Pin Transfer Mass</t>
  </si>
  <si>
    <t>Rim Size</t>
  </si>
  <si>
    <t>Tyre size</t>
  </si>
  <si>
    <t>Tyre load rating</t>
  </si>
  <si>
    <t>Tyre speed rating</t>
  </si>
  <si>
    <t>Tyre Press rec</t>
  </si>
  <si>
    <t>&amp; reflectors</t>
  </si>
  <si>
    <t>ADR Approval 74/00 CRN 39018</t>
  </si>
  <si>
    <t>ADR Approval 74/00 CRN 39019</t>
  </si>
  <si>
    <t>VSL103VR</t>
  </si>
  <si>
    <t>mill</t>
  </si>
  <si>
    <t>ADR Approval 48/00 CRN 36636</t>
  </si>
  <si>
    <t>Narva 84035</t>
  </si>
  <si>
    <t>Narva 84036</t>
  </si>
  <si>
    <t>Electrical</t>
  </si>
  <si>
    <t>Trailer Braking</t>
  </si>
  <si>
    <t>Vehicle Components</t>
  </si>
  <si>
    <t>Trailer Drawbar</t>
  </si>
  <si>
    <t>Trailer Coupling</t>
  </si>
  <si>
    <t>KPT 809</t>
  </si>
  <si>
    <t>Wheel Guards</t>
  </si>
  <si>
    <t>Composite Solutions</t>
  </si>
  <si>
    <t>Axles &amp; Suspension</t>
  </si>
  <si>
    <t>Rims</t>
  </si>
  <si>
    <t>Tyres</t>
  </si>
  <si>
    <t>Reese R16 Hitch Complete</t>
  </si>
  <si>
    <t>Radio speakers wiring</t>
  </si>
  <si>
    <t>Grey is positive</t>
  </si>
  <si>
    <t>Per unit</t>
  </si>
  <si>
    <t>Purchase</t>
  </si>
  <si>
    <t>Cable Tailer 7 Core 4mm 30m</t>
  </si>
  <si>
    <t>Cable 2.5mm 5 Core Blk Sheath 30m</t>
  </si>
  <si>
    <t>Cable Fig 8 3mm Blue 100m</t>
  </si>
  <si>
    <t>ACX0830L</t>
  </si>
  <si>
    <t>Cable Twin Core 6mm  50Amp 30m</t>
  </si>
  <si>
    <t>ACX0811</t>
  </si>
  <si>
    <t>Cable Twin Core 4mm Red/Blk  30m</t>
  </si>
  <si>
    <t>ACX0808</t>
  </si>
  <si>
    <t>Cable Fig 8 3mm Red/Blk 100m</t>
  </si>
  <si>
    <t>AXC0802L</t>
  </si>
  <si>
    <t>ACX0804L</t>
  </si>
  <si>
    <t>Cable Fig 8 4mm  Red/Blk 100m</t>
  </si>
  <si>
    <t>CABLE Fig8 3mm Brn/wh 100m</t>
  </si>
  <si>
    <t>Cable Speaker Fig 8 Grey 100m</t>
  </si>
  <si>
    <t>Nexen Rodain 225/75R16</t>
  </si>
  <si>
    <t>54.7 ea</t>
  </si>
  <si>
    <t>Gas Comp</t>
  </si>
  <si>
    <t xml:space="preserve">Ideal </t>
  </si>
  <si>
    <t>Abber</t>
  </si>
  <si>
    <t>Saturn</t>
  </si>
  <si>
    <t>Craig</t>
  </si>
  <si>
    <t xml:space="preserve">Coast </t>
  </si>
  <si>
    <t>16 x 25 by 4m  Mini</t>
  </si>
  <si>
    <t>ST 2 r</t>
  </si>
  <si>
    <t xml:space="preserve">PO 2r </t>
  </si>
  <si>
    <t>CLI265/1GY</t>
  </si>
  <si>
    <t>Haigh 40mm Spacer Saver U bend</t>
  </si>
  <si>
    <t>40mm Elbow</t>
  </si>
  <si>
    <t>40mm Swept tee</t>
  </si>
  <si>
    <t>40mm joiner</t>
  </si>
  <si>
    <t>40mm Fittings</t>
  </si>
  <si>
    <t>25mm Fittings</t>
  </si>
  <si>
    <t>NB 25 Tee</t>
  </si>
  <si>
    <t>NB 25 Elbow</t>
  </si>
  <si>
    <t>NB 25 BSPM to NB 25 male spigot</t>
  </si>
  <si>
    <t>NB25 Press pipe</t>
  </si>
  <si>
    <t>16 to 27mm SS hose clips</t>
  </si>
  <si>
    <t>NB 40 BSP to NB 25 BSP Reducing Bush</t>
  </si>
  <si>
    <t>Cable Twin Core 5mm  Blue/Blk(100m)</t>
  </si>
  <si>
    <t>ACX0835L</t>
  </si>
  <si>
    <t>800-00520</t>
  </si>
  <si>
    <t xml:space="preserve">Shurflo Mains Water inlet 45psi Flush Mount </t>
  </si>
  <si>
    <t>40mm waste Pipe</t>
  </si>
  <si>
    <t>40mm 1 1/2 BSPM to 1 1/2 BSPM short conn</t>
  </si>
  <si>
    <t>40mm waste pipe to 1 1/2 BSPF Conn</t>
  </si>
  <si>
    <t>40mm waste pipe to 1 1/2 BSPM Conn</t>
  </si>
  <si>
    <t>NB 25 male to 25mm hosetail</t>
  </si>
  <si>
    <t>NB 20 male drain bung</t>
  </si>
  <si>
    <t>NB 15 male drain bung</t>
  </si>
  <si>
    <t>Timber</t>
  </si>
  <si>
    <t>SHURFLO 12V 4009  PUMP  11.3 LPM 45 PSI 4009-101-A87</t>
  </si>
  <si>
    <t xml:space="preserve">ST  </t>
  </si>
  <si>
    <t>SHURFLO RV FILTRATION KIT 158761. RV-QBR-A.</t>
  </si>
  <si>
    <t>700-00350</t>
  </si>
  <si>
    <t>Sphere 2.5 kgs W/M Auto</t>
  </si>
  <si>
    <t>NB 25 Tap</t>
  </si>
  <si>
    <t>NB 25 BSP Hosetail</t>
  </si>
  <si>
    <t>PO 20r</t>
  </si>
  <si>
    <t>PO 46r</t>
  </si>
  <si>
    <t>Bowden</t>
  </si>
  <si>
    <t>Fabricate Internal SO frame</t>
  </si>
  <si>
    <t xml:space="preserve">PO </t>
  </si>
  <si>
    <t>US Atwood</t>
  </si>
  <si>
    <t>US Norco</t>
  </si>
  <si>
    <t>US Stag</t>
  </si>
  <si>
    <t>US Shrock</t>
  </si>
  <si>
    <t>Upholstery</t>
  </si>
  <si>
    <t>SO Fascia - Foam &amp; fabric</t>
  </si>
  <si>
    <t>Stylelite Clean</t>
  </si>
  <si>
    <t>Syylelite Polish Kit</t>
  </si>
  <si>
    <t>City Water inlet</t>
  </si>
  <si>
    <t>Al Angle 25 x25 x1.6mm (6.5) Pearl White</t>
  </si>
  <si>
    <t>Cabinetry panels cut &amp; edge</t>
  </si>
  <si>
    <t>Lynrick</t>
  </si>
  <si>
    <t xml:space="preserve">Al Angle 75 x 25x 3mm  (6.5m)MF </t>
  </si>
  <si>
    <t>Burl Powd</t>
  </si>
  <si>
    <t>Powder coat lengths</t>
  </si>
  <si>
    <t>Internal Doors (2)</t>
  </si>
  <si>
    <t>Batch 3</t>
  </si>
  <si>
    <t xml:space="preserve">Toilet </t>
  </si>
  <si>
    <t>Antenne Tec Signal Commander</t>
  </si>
  <si>
    <t>SK5 Locker Doors 650 x 350</t>
  </si>
  <si>
    <t>SK5 Locker Doors 360 x 310</t>
  </si>
  <si>
    <t xml:space="preserve"> PO</t>
  </si>
  <si>
    <t>Fantastic Vent 5000RBT w Thermostat</t>
  </si>
  <si>
    <t>650-01010</t>
  </si>
  <si>
    <t>Simson ISR 70-03 (300ml) Slow</t>
  </si>
  <si>
    <t>Simson ISR 70-03 (600ml) Slow</t>
  </si>
  <si>
    <t>Walls Internal</t>
  </si>
  <si>
    <t>Internal Walls</t>
  </si>
  <si>
    <t>MX7 12mm total</t>
  </si>
  <si>
    <t>MX7 GC A and B 18mm total</t>
  </si>
  <si>
    <t>Window 1200W  500H Euro White</t>
  </si>
  <si>
    <t>Window  900W 550H Euro White</t>
  </si>
  <si>
    <t>Window 900W 450H  Euro White</t>
  </si>
  <si>
    <t>Window 500W 450H  Euro White</t>
  </si>
  <si>
    <t>Slide Topper 2860L 600D</t>
  </si>
  <si>
    <t>Kitch Base</t>
  </si>
  <si>
    <t>Kitch OH</t>
  </si>
  <si>
    <t>Vanity Base</t>
  </si>
  <si>
    <t>Vanity OH</t>
  </si>
  <si>
    <t>Total</t>
  </si>
  <si>
    <t>Handle assy complete in Satin Nickel</t>
  </si>
  <si>
    <t>Cabinet Hardware calculator</t>
  </si>
  <si>
    <t>Cabinet Hardware</t>
  </si>
  <si>
    <t xml:space="preserve">Supply Standard Steel for Chassis </t>
  </si>
  <si>
    <t>Contract welding inc painting</t>
  </si>
  <si>
    <t>35mm single shock kit</t>
  </si>
  <si>
    <t>Caravan Step Double Pullout Galv</t>
  </si>
  <si>
    <t>Queen mattress - pocket spr - reversible</t>
  </si>
  <si>
    <t>Vansat Bluestar Series V Satellite system</t>
  </si>
  <si>
    <t>Aardvark</t>
  </si>
  <si>
    <t>Storage Locker</t>
  </si>
  <si>
    <t>Under chassis locker</t>
  </si>
  <si>
    <t>Non Return Valve HWS</t>
  </si>
  <si>
    <t>Mini Dual Check valve Male brass 15mm</t>
  </si>
  <si>
    <t>CLI2033VAWE</t>
  </si>
  <si>
    <t>CLI2031VAWE</t>
  </si>
  <si>
    <t>CLI2034VAWE</t>
  </si>
  <si>
    <t>CLI439STR</t>
  </si>
  <si>
    <t xml:space="preserve">LHS Propanel 29mm Wall </t>
  </si>
  <si>
    <t>RHS Propanel 29mm Wall  w frame</t>
  </si>
  <si>
    <t>Rear Propanel 29mm Wall</t>
  </si>
  <si>
    <t>Tank Guard Grey</t>
  </si>
  <si>
    <t>Tank Guard Fresh</t>
  </si>
  <si>
    <t>25 x 25 by  4m Mini</t>
  </si>
  <si>
    <t>Fittings</t>
  </si>
  <si>
    <t xml:space="preserve">12mm BB/WG Wisa twin </t>
  </si>
  <si>
    <t>Al Angle 40 x 40 x 1.6mm (6.5m) Pearl Wh</t>
  </si>
  <si>
    <t>Upper deck Floor @ BH</t>
  </si>
  <si>
    <t>Floor 2 &amp; BH</t>
  </si>
  <si>
    <t>Capral</t>
  </si>
  <si>
    <t xml:space="preserve">Plywood </t>
  </si>
  <si>
    <t xml:space="preserve">5mm BB/WG Wisa twin </t>
  </si>
  <si>
    <t>steps</t>
  </si>
  <si>
    <t>Doors internal</t>
  </si>
  <si>
    <t>Lincoln</t>
  </si>
  <si>
    <t>Magnets</t>
  </si>
  <si>
    <t>Magnet catch white</t>
  </si>
  <si>
    <t>Non mortise hinge 50mm</t>
  </si>
  <si>
    <t>Handle Brushed Nickel</t>
  </si>
  <si>
    <t xml:space="preserve">Bill of Materials </t>
  </si>
  <si>
    <t>Overheads pcm</t>
  </si>
  <si>
    <t>Months to build</t>
  </si>
  <si>
    <t>Cost to build</t>
  </si>
  <si>
    <t>Incl gst</t>
  </si>
  <si>
    <t>gst</t>
  </si>
  <si>
    <t>Sale value</t>
  </si>
  <si>
    <t>Profit/Loss</t>
  </si>
  <si>
    <t>White Plastic vent 90 x 90</t>
  </si>
  <si>
    <t>Al Channel 25x20x2.5 (6.5m) MF</t>
  </si>
  <si>
    <t>PM15WB</t>
  </si>
  <si>
    <t>JRV Tank Monitor System 3 tanks</t>
  </si>
  <si>
    <t>800-03100</t>
  </si>
  <si>
    <t xml:space="preserve"> Drinking hose w fittings</t>
  </si>
  <si>
    <t>Grey Hose</t>
  </si>
  <si>
    <t>10m 25mm with fittings</t>
  </si>
  <si>
    <t>Rebecca cubicle 875 X 740 X 1980 Rear drain Trimmed</t>
  </si>
  <si>
    <t>PO Pantry</t>
  </si>
  <si>
    <t>Fridge front</t>
  </si>
  <si>
    <t xml:space="preserve">Edge Strip SAND 23mmx1mm 100m </t>
  </si>
  <si>
    <t>(slide out end wall &amp; frame inside RHS wall)</t>
  </si>
  <si>
    <t>(slide out glue on frame)</t>
  </si>
  <si>
    <t>Rec Hollow 40x25x2.5mm 6.5M  MF</t>
  </si>
  <si>
    <t>Sq Hollow 25x25x3 mm (6.5M) Mill Finish</t>
  </si>
  <si>
    <t>Al Angle 25 x 32 x 3mm (6.5)MF</t>
  </si>
  <si>
    <t>(wheel arch extr support)</t>
  </si>
  <si>
    <t>SO Fascia</t>
  </si>
  <si>
    <t>build</t>
  </si>
  <si>
    <t>Origin</t>
  </si>
  <si>
    <t>Fill 2 bottles</t>
  </si>
  <si>
    <t>Pearl White</t>
  </si>
  <si>
    <t>Ocean</t>
  </si>
  <si>
    <t>Microwave Oven 25ltr Mirror Finish</t>
  </si>
  <si>
    <t>Storage Tube</t>
  </si>
  <si>
    <t>Box</t>
  </si>
  <si>
    <t>Annex</t>
  </si>
  <si>
    <t>QLD rego</t>
  </si>
  <si>
    <t>Safety</t>
  </si>
  <si>
    <t>Rev Camera kit</t>
  </si>
  <si>
    <t>Rev Camera truck part</t>
  </si>
  <si>
    <t>Install</t>
  </si>
  <si>
    <t>Harvey</t>
  </si>
  <si>
    <t>Lounge Chairs w footstools</t>
  </si>
  <si>
    <t>Batch 1 (Pop,Ward,Vanb)</t>
  </si>
  <si>
    <t>Novakool RFU 9009 Fridge</t>
  </si>
  <si>
    <t>RFU9009DC</t>
  </si>
  <si>
    <t>AV wall plates</t>
  </si>
  <si>
    <t>Cladding (bhead &amp;u gas locker)</t>
  </si>
  <si>
    <t>Al Tread plate 0.9x1200x2400 Five Bar Mill Finished</t>
  </si>
  <si>
    <t>TP0.912002400FB1FW</t>
  </si>
  <si>
    <t>Electrocraft</t>
  </si>
  <si>
    <t>Satking Vast decoder 12v</t>
  </si>
  <si>
    <t>Surface</t>
  </si>
  <si>
    <t>12v socket black recessed</t>
  </si>
  <si>
    <t>QP5586</t>
  </si>
  <si>
    <t xml:space="preserve">Lincoln part # </t>
  </si>
  <si>
    <t>1-308-75T158</t>
  </si>
  <si>
    <t>1-308-75T168</t>
  </si>
  <si>
    <t>1-308-75T178</t>
  </si>
  <si>
    <t>Mounting plate hinge</t>
  </si>
  <si>
    <t>1-317-4610</t>
  </si>
  <si>
    <t>1-270-645</t>
  </si>
  <si>
    <t>1-270-646</t>
  </si>
  <si>
    <t>1-260-450</t>
  </si>
  <si>
    <t>1-261-450</t>
  </si>
  <si>
    <t>1-261-550</t>
  </si>
  <si>
    <t>Nikpol $ ea</t>
  </si>
  <si>
    <t>Lincoln $</t>
  </si>
  <si>
    <t>Hinges, Plates, Drawers &amp; Bkts</t>
  </si>
  <si>
    <t>See Sheet</t>
  </si>
  <si>
    <t>Bedside cabs  2 -comp core w std edging</t>
  </si>
  <si>
    <t>Ext round light</t>
  </si>
  <si>
    <t>64-151W</t>
  </si>
  <si>
    <t>one/two way conv (12v)</t>
  </si>
  <si>
    <t>double pole rocker (240v)</t>
  </si>
  <si>
    <t>Laser cut parts  for chassis</t>
  </si>
  <si>
    <t>Side mount</t>
  </si>
  <si>
    <t>Shower Installn</t>
  </si>
  <si>
    <t>15mm Brass Hex socket</t>
  </si>
  <si>
    <t>Bathroom hardware</t>
  </si>
  <si>
    <t>Pull Out Pantry - Full Height</t>
  </si>
  <si>
    <t>Pull Out Pantry - Under sink</t>
  </si>
  <si>
    <t>S Mount Frame 480D 566H</t>
  </si>
  <si>
    <t>WBC67002</t>
  </si>
  <si>
    <t>Basket 470D 300W 85H</t>
  </si>
  <si>
    <t>WBC7040</t>
  </si>
  <si>
    <t>Alum Folding Step w non skid strap</t>
  </si>
  <si>
    <t>Speakers</t>
  </si>
  <si>
    <t>Pump filter</t>
  </si>
  <si>
    <t>Colour Chocolate</t>
  </si>
  <si>
    <t>RCA Audio lead 2 plug to 2 plug 10m</t>
  </si>
  <si>
    <t>WA7068</t>
  </si>
  <si>
    <t>450-00712</t>
  </si>
  <si>
    <t>Alko Leg winder Handle 800 hex nut</t>
  </si>
  <si>
    <t>Cutlery Tray 368W 428D</t>
  </si>
  <si>
    <t>Cont-</t>
  </si>
  <si>
    <t>ract</t>
  </si>
  <si>
    <t>Annex walls w rafters &amp; anti flap kit</t>
  </si>
  <si>
    <t>Inc</t>
  </si>
  <si>
    <t>Gas detector</t>
  </si>
  <si>
    <t>12V GAS DETECTOR. GK 601</t>
  </si>
  <si>
    <t>550-02010</t>
  </si>
  <si>
    <t>BBQ</t>
  </si>
  <si>
    <t>700-05640</t>
  </si>
  <si>
    <t>Gas comp</t>
  </si>
  <si>
    <t>1.2M Bayonet hose  W 3/8FSAE flare</t>
  </si>
  <si>
    <t>RBA0615SAE</t>
  </si>
  <si>
    <t>Dinette w bed facility</t>
  </si>
  <si>
    <t>JB Hifi</t>
  </si>
  <si>
    <t>Satellite TV</t>
  </si>
  <si>
    <t>Safe</t>
  </si>
  <si>
    <t>SPHERE TV BRKT - dble arm wall mount silver</t>
  </si>
  <si>
    <t>900-05822</t>
  </si>
  <si>
    <t>Table leg</t>
  </si>
  <si>
    <t>Removable leg</t>
  </si>
  <si>
    <t>Table</t>
  </si>
  <si>
    <t>Nomadic</t>
  </si>
  <si>
    <t>Lifestyle Table</t>
  </si>
  <si>
    <t>502 x 943</t>
  </si>
  <si>
    <t>Rubber Matting for annex - colour TBA</t>
  </si>
  <si>
    <t>Tap back plate 15mm brass</t>
  </si>
  <si>
    <t>Cequent</t>
  </si>
  <si>
    <t>Hitch supply</t>
  </si>
  <si>
    <t>Trailer socket harness 12 pin</t>
  </si>
  <si>
    <t>Reese brake harness</t>
  </si>
  <si>
    <t>Electric Pack</t>
  </si>
  <si>
    <t>Install BC &amp; electric pack</t>
  </si>
  <si>
    <t>Reese R16 Kit Isuzu D Max D cab wellback</t>
  </si>
  <si>
    <t xml:space="preserve">S/Out </t>
  </si>
  <si>
    <t>used stock item</t>
  </si>
  <si>
    <t>Tank Guards</t>
  </si>
  <si>
    <t>Shower waste valve</t>
  </si>
  <si>
    <t>HepVo Waterless Trap</t>
  </si>
  <si>
    <t>6111B</t>
  </si>
  <si>
    <t>Andy</t>
  </si>
  <si>
    <t>Measure for QT</t>
  </si>
  <si>
    <t>Metal</t>
  </si>
  <si>
    <t>Basket 470D 200W 85H</t>
  </si>
  <si>
    <t>WBC7030</t>
  </si>
  <si>
    <t>Awning hardware-Wht-long</t>
  </si>
  <si>
    <t>#016582</t>
  </si>
  <si>
    <t>#016581</t>
  </si>
  <si>
    <t>#016530</t>
  </si>
  <si>
    <t>#040860</t>
  </si>
  <si>
    <t>#040980</t>
  </si>
  <si>
    <t>#000348</t>
  </si>
  <si>
    <t>Sizzler Deluxe 2.0 S/Steel BBQ with High Lid.</t>
  </si>
  <si>
    <t>700-05752</t>
  </si>
  <si>
    <t>SIZZLER BBQ SLIDE KIT WITH QUICK RELEASE BRACKET T/S 700-05640.</t>
  </si>
  <si>
    <t>Lifestyle Table 943L 502D</t>
  </si>
  <si>
    <t>Awning Track Pearl White (6.5m)</t>
  </si>
  <si>
    <t xml:space="preserve">Vent Alum 480 </t>
  </si>
  <si>
    <t>Install adj BBQ location</t>
  </si>
  <si>
    <t>Cetnaj</t>
  </si>
  <si>
    <t xml:space="preserve">Batch 2 </t>
  </si>
  <si>
    <t>Gas locker</t>
  </si>
  <si>
    <t>PE12100B</t>
  </si>
  <si>
    <t>JG 12MM TEE</t>
  </si>
  <si>
    <t>PM0212E</t>
  </si>
  <si>
    <t>JG 12MM STRAIGHT</t>
  </si>
  <si>
    <t>PM0412E</t>
  </si>
  <si>
    <t>JG 12MM STR TAP CONN 1/2 bsp</t>
  </si>
  <si>
    <t>PEMSTC1214</t>
  </si>
  <si>
    <t xml:space="preserve">JG 12mm BENT TAP CONN 1/2 bsp </t>
  </si>
  <si>
    <t>PEMBTC1214</t>
  </si>
  <si>
    <t>JG 12MM ELBOW</t>
  </si>
  <si>
    <t>JG 12MM INSERTS</t>
  </si>
  <si>
    <t>TSM1209S</t>
  </si>
  <si>
    <t>JG 12MM STOP VALVE</t>
  </si>
  <si>
    <t>PPMSV041212W</t>
  </si>
  <si>
    <t>JG 12MM BRASS MALE</t>
  </si>
  <si>
    <t>RM011214</t>
  </si>
  <si>
    <t>JG 12MM STEM ELBOW</t>
  </si>
  <si>
    <t>PM221212E</t>
  </si>
  <si>
    <t>JG 15MM TO 12MM REDUCER</t>
  </si>
  <si>
    <t>PM061512E</t>
  </si>
  <si>
    <t>12mm JG System</t>
  </si>
  <si>
    <t>See other sheet</t>
  </si>
  <si>
    <t>PC12W</t>
  </si>
  <si>
    <t>PM1812R</t>
  </si>
  <si>
    <t>IDEAL</t>
  </si>
  <si>
    <t>CETNAJ A</t>
  </si>
  <si>
    <t>CETNAJ B</t>
  </si>
  <si>
    <t>item</t>
  </si>
  <si>
    <t>total</t>
  </si>
  <si>
    <t>IDEAL &amp; CETNAJ A are Clipsal part Nos</t>
  </si>
  <si>
    <t>CETNAJ B is generic alternative WHERE PRICE IS DIFFERENT, OR Clipsal where price is same as Cetnaj A</t>
  </si>
  <si>
    <t>(S/O frame spacer)</t>
  </si>
  <si>
    <t>MARINE SPEAKERS 6 1/2in PAIR WHITE</t>
  </si>
  <si>
    <t>900-05864</t>
  </si>
  <si>
    <t>Caravan Bed Frame Prince</t>
  </si>
  <si>
    <t>M100-116</t>
  </si>
  <si>
    <t>Lounge cabinet top</t>
  </si>
  <si>
    <t>CHIHISB6POLE</t>
  </si>
  <si>
    <t>CHIRCD/MCB2P/16A</t>
  </si>
  <si>
    <t>CHICB10A1/4.5</t>
  </si>
  <si>
    <t>CHICB16A1/4.5</t>
  </si>
  <si>
    <t>CHILBLOO8/DP</t>
  </si>
  <si>
    <t>CHILBL003</t>
  </si>
  <si>
    <t>CHILBL001</t>
  </si>
  <si>
    <t>CHILBL004</t>
  </si>
  <si>
    <t>CHILBL011</t>
  </si>
  <si>
    <t>GTSCD2525C</t>
  </si>
  <si>
    <t>NHPNLNLP090706</t>
  </si>
  <si>
    <t>CHILBL970M</t>
  </si>
  <si>
    <t>CHILBL002P</t>
  </si>
  <si>
    <t>equiv CLI900/1610WE</t>
  </si>
  <si>
    <t>equiv CLI900/1616WE</t>
  </si>
  <si>
    <t>equiv CLI30MDWE</t>
  </si>
  <si>
    <t xml:space="preserve">TV </t>
  </si>
  <si>
    <t>Countertops Composite</t>
  </si>
  <si>
    <t xml:space="preserve">Euro OH light  </t>
  </si>
  <si>
    <t>3 lens kit w suction mount non woza cable</t>
  </si>
  <si>
    <t xml:space="preserve">Side marker (red/amber) </t>
  </si>
  <si>
    <t>Connection &amp; Test Satellite system</t>
  </si>
  <si>
    <t>Allegro above counter (410diam)</t>
  </si>
  <si>
    <t>Estilo Sink mixer curved</t>
  </si>
  <si>
    <t>Sink mixer pin Estilo</t>
  </si>
  <si>
    <t>Shower mixer Mondella Resonance 35mm Pin</t>
  </si>
  <si>
    <t>Hand Shower Bermuda kit</t>
  </si>
  <si>
    <t>Drawer Pack 150H x 550D</t>
  </si>
  <si>
    <t>1-262-550</t>
  </si>
  <si>
    <t>Drawer Pack 118H x 450D</t>
  </si>
  <si>
    <t>Dometic CTS4110 toilet w china bowl inc door</t>
  </si>
  <si>
    <t>(S O Floor &amp; roof trim)</t>
  </si>
  <si>
    <t>Topargee</t>
  </si>
  <si>
    <t>600-05050</t>
  </si>
  <si>
    <t>Alum plate 3mmx 600x600 (Satellite base)</t>
  </si>
  <si>
    <t>3mm Alum plate 835L 150W (SO runners)</t>
  </si>
  <si>
    <t>PSE3201W</t>
  </si>
  <si>
    <t>JG 15mm 1/2in bsp Female coupler</t>
  </si>
  <si>
    <t>DIY 45deg Pearl White</t>
  </si>
  <si>
    <t>Shower and sink fittings</t>
  </si>
  <si>
    <t>Small Safe - keys &amp; wallet - 200x300x200</t>
  </si>
  <si>
    <t>Al Channel 20x20x3x3 MF</t>
  </si>
  <si>
    <t>(Int wall &amp; SO trim)</t>
  </si>
  <si>
    <t>(Fr Bulkhead trim)</t>
  </si>
  <si>
    <t>(Int Wall channel)</t>
  </si>
  <si>
    <t>Project:</t>
  </si>
  <si>
    <t>Std</t>
  </si>
  <si>
    <t>FW80</t>
  </si>
  <si>
    <t>Comps</t>
  </si>
  <si>
    <t xml:space="preserve">External </t>
  </si>
  <si>
    <t>(fresh)</t>
  </si>
  <si>
    <t xml:space="preserve">Plumb </t>
  </si>
  <si>
    <t>240V</t>
  </si>
  <si>
    <t xml:space="preserve">Electric </t>
  </si>
  <si>
    <t>Elec - 12v</t>
  </si>
  <si>
    <t>Gas &amp;</t>
  </si>
  <si>
    <t xml:space="preserve"> Compliance</t>
  </si>
  <si>
    <t>Appls etc</t>
  </si>
  <si>
    <t>AC</t>
  </si>
  <si>
    <t>Sound</t>
  </si>
  <si>
    <t>AV system</t>
  </si>
  <si>
    <t>Connection &amp; Test Std TV system</t>
  </si>
  <si>
    <t>Tv signal test OR</t>
  </si>
  <si>
    <t xml:space="preserve">Door Handles </t>
  </si>
  <si>
    <t>ALKO</t>
  </si>
  <si>
    <t>3.6T 7 leaf Rocker Roller Suspension</t>
  </si>
  <si>
    <t>Axles 50X50 2T 12in Electric Drums</t>
  </si>
  <si>
    <t>U bolt kits</t>
  </si>
  <si>
    <t>Cruisemaster</t>
  </si>
  <si>
    <t>Coils</t>
  </si>
  <si>
    <t>Rocker Roller</t>
  </si>
  <si>
    <t>Corner Caps</t>
  </si>
  <si>
    <t>Corner caps</t>
  </si>
  <si>
    <t>wheel arch - Internal- White gelcoat Blk flowcoat</t>
  </si>
  <si>
    <t>ex freight</t>
  </si>
  <si>
    <t>Notes</t>
  </si>
  <si>
    <t>No Rear Light Towers</t>
  </si>
  <si>
    <t>Odyssey 2RC DR 1822 by 622 WH LHH</t>
  </si>
  <si>
    <t>#041183</t>
  </si>
  <si>
    <t xml:space="preserve">Entrance Door Option </t>
  </si>
  <si>
    <t>Double Inner Spring - est</t>
  </si>
  <si>
    <t>TV</t>
  </si>
  <si>
    <t>TV/DVD SPHERE 23.6 IN HD LED  combo</t>
  </si>
  <si>
    <t>900-05324</t>
  </si>
  <si>
    <t>22" VAST UEC TV w Decoder</t>
  </si>
  <si>
    <t>COST OF PRODUCTION</t>
  </si>
  <si>
    <t>Bill of Materials</t>
  </si>
  <si>
    <t>Labour</t>
  </si>
  <si>
    <t>Wayne</t>
  </si>
  <si>
    <t>Graham</t>
  </si>
  <si>
    <t>Leon</t>
  </si>
  <si>
    <t>Overheads</t>
  </si>
  <si>
    <t>MARGIN</t>
  </si>
  <si>
    <t>Sale Price</t>
  </si>
  <si>
    <t>Net Margin</t>
  </si>
  <si>
    <t>Actual</t>
  </si>
  <si>
    <t>Reqd</t>
  </si>
  <si>
    <t>Entrance Step</t>
  </si>
  <si>
    <t>NUOVA MAPA 12V DOUBLE ELECTRIC STEP. 0721111/B</t>
  </si>
  <si>
    <t>450-02110</t>
  </si>
  <si>
    <t>NUOVA MAPA STANDARD WIRING HARNESS W/SWITCH. 2M01034/A</t>
  </si>
  <si>
    <t>450-02130</t>
  </si>
  <si>
    <t>Knuckle adaptor</t>
  </si>
  <si>
    <t>Seals Direct</t>
  </si>
  <si>
    <t>Plastic strip</t>
  </si>
  <si>
    <t>Screw cover strip 111 white 11mm wide</t>
  </si>
  <si>
    <t>SCS 903</t>
  </si>
  <si>
    <t>CV</t>
  </si>
  <si>
    <t>CV or</t>
  </si>
  <si>
    <t>Specific</t>
  </si>
  <si>
    <t>Fresh Water Tank 1220x490x190  (82 ltr)</t>
  </si>
  <si>
    <t>Part# 033423</t>
  </si>
  <si>
    <t>FW</t>
  </si>
  <si>
    <t>Jockey Wheel</t>
  </si>
  <si>
    <t>Part # 303107</t>
  </si>
  <si>
    <t>U bolt kit (pair)</t>
  </si>
  <si>
    <t>Part # 271090</t>
  </si>
  <si>
    <t>Safety chains</t>
  </si>
  <si>
    <t>??</t>
  </si>
  <si>
    <t>Part # 655502</t>
  </si>
  <si>
    <t>Handle</t>
  </si>
  <si>
    <t>Part # 655702</t>
  </si>
  <si>
    <t>Tow coupling</t>
  </si>
  <si>
    <t>Trailer coupling 2500kgs</t>
  </si>
  <si>
    <t>Part # 201684</t>
  </si>
  <si>
    <t>Mechanical back frame for above</t>
  </si>
  <si>
    <t>Part # 201679</t>
  </si>
  <si>
    <t>Trojan</t>
  </si>
  <si>
    <t>Aerial top mount rubber</t>
  </si>
  <si>
    <t>AP102</t>
  </si>
  <si>
    <t>Power Awning</t>
  </si>
  <si>
    <t>Power Awning 17ft Granite</t>
  </si>
  <si>
    <t>915GN17.00B</t>
  </si>
  <si>
    <t>BBQ SWIVEL SLIDE KIT</t>
  </si>
  <si>
    <t>OR</t>
  </si>
  <si>
    <t>Saturn Upgrade w/o phone</t>
  </si>
  <si>
    <t>Saturn Upgrade with phone</t>
  </si>
  <si>
    <t>Couplings</t>
  </si>
  <si>
    <t>Hyland</t>
  </si>
  <si>
    <t>HYD07</t>
  </si>
  <si>
    <t>Hyland3500 kgs Off Road coupling w handbrake</t>
  </si>
  <si>
    <t>Safety chains 2500kgs (set)</t>
  </si>
  <si>
    <t>Safety chains 3500kgs (set)</t>
  </si>
  <si>
    <t>Small TV Wall Mount</t>
  </si>
  <si>
    <t>PR200</t>
  </si>
  <si>
    <t>Rustygate</t>
  </si>
  <si>
    <t>Wheel Cover for 225/75 R16</t>
  </si>
  <si>
    <t>IRS</t>
  </si>
  <si>
    <t>Mudflaps 330w 610d</t>
  </si>
  <si>
    <t>TA-14-B</t>
  </si>
  <si>
    <t>Gas struts 8mm diam 525 long 500N</t>
  </si>
  <si>
    <t>GSK500N-525-8BK</t>
  </si>
  <si>
    <t>Flat brackets to suit above struts in zinc</t>
  </si>
  <si>
    <t>GSK BRKT - FLAT</t>
  </si>
  <si>
    <t xml:space="preserve">15mm Garden Tap Brass </t>
  </si>
  <si>
    <t>Wheel Brace 4 way metric</t>
  </si>
  <si>
    <t>mpwbm</t>
  </si>
  <si>
    <t>Bottle Jack 4 tonne hydraulic</t>
  </si>
  <si>
    <t>b-4000</t>
  </si>
  <si>
    <t>Slide Motor Controller</t>
  </si>
  <si>
    <t xml:space="preserve">Awning Roll Out </t>
  </si>
  <si>
    <t>4kg gas bottles POL fitting</t>
  </si>
  <si>
    <t>Bolt Pro</t>
  </si>
  <si>
    <t>Bolts etc</t>
  </si>
  <si>
    <t>6 x 25 Button Head screws ss (s/out)</t>
  </si>
  <si>
    <t>M12 x 40 ZP 8.8 Bolt, nyloc nut &amp; wash(2)</t>
  </si>
  <si>
    <t>M10 x 75 ZP bolt &amp; nyloc nut</t>
  </si>
  <si>
    <t>Pole Carrier</t>
  </si>
  <si>
    <t>400-01100</t>
  </si>
  <si>
    <t>Table top  comp core w std edging</t>
  </si>
  <si>
    <t>Air</t>
  </si>
  <si>
    <t>XT Tandem Air 4.4T</t>
  </si>
  <si>
    <t>12in Electric Brake Kit</t>
  </si>
  <si>
    <t xml:space="preserve">Drums 12in </t>
  </si>
  <si>
    <t>Base Air Kit</t>
  </si>
  <si>
    <t>CV70 Christian</t>
  </si>
  <si>
    <t>Laser cuts parts painted</t>
  </si>
  <si>
    <t>Tandel Air suspension 4.4 tonnes</t>
  </si>
  <si>
    <t>12 in electric brakes</t>
  </si>
  <si>
    <t>Trailing Arms powder coated black</t>
  </si>
  <si>
    <t>Project Specification</t>
  </si>
  <si>
    <t>Duragal Caravan Chassis 150mm</t>
  </si>
  <si>
    <t>Rims - alloy 16in (5)</t>
  </si>
  <si>
    <t>Tyres  225/75R16 (5)</t>
  </si>
  <si>
    <t>Shock Absorbers - single</t>
  </si>
  <si>
    <t>bowden cable kit w brackets</t>
  </si>
  <si>
    <t>Hitchmaster Coupling 3.5T</t>
  </si>
  <si>
    <t>Alko 740mm Drop down Corner Steady ($)</t>
  </si>
  <si>
    <t>Mudflaps</t>
  </si>
  <si>
    <t>Fibreglass wheel arches</t>
  </si>
  <si>
    <t>Ultralite Flooring PVC 17mm</t>
  </si>
  <si>
    <t>One Piece Side Walls PVC 29mm</t>
  </si>
  <si>
    <t>One Piece Rear Walls PVC 29mm</t>
  </si>
  <si>
    <t xml:space="preserve">PET Flat 40mm roof w stringer </t>
  </si>
  <si>
    <t>One piece roof w stringer 40mm</t>
  </si>
  <si>
    <t>One piece Front curved Cap 29mm</t>
  </si>
  <si>
    <t>Internal walls Gel coat 18mm</t>
  </si>
  <si>
    <t>Slide out 2.7m</t>
  </si>
  <si>
    <t>Awning Track</t>
  </si>
  <si>
    <t>Dual Strength Extrusion System</t>
  </si>
  <si>
    <t>Entrance Door Amplimesh</t>
  </si>
  <si>
    <t>Door grab handle</t>
  </si>
  <si>
    <t>Window package</t>
  </si>
  <si>
    <t>Locker door package</t>
  </si>
  <si>
    <t>Awning hardware</t>
  </si>
  <si>
    <t>Awning - manual</t>
  </si>
  <si>
    <t>Angle Extrusion front cap</t>
  </si>
  <si>
    <t>Infill for above</t>
  </si>
  <si>
    <t>Awning cradle</t>
  </si>
  <si>
    <t>Awning centre rafter</t>
  </si>
  <si>
    <t>Fridge wall vent</t>
  </si>
  <si>
    <t>POLE CARRIER (L) 2000MMx150MM w brkts</t>
  </si>
  <si>
    <t>Gas struts kit</t>
  </si>
  <si>
    <t>Bathroom hardware (3 items)</t>
  </si>
  <si>
    <t>Table legs</t>
  </si>
  <si>
    <t>Vinyl plank flooring - colour TBA</t>
  </si>
  <si>
    <t>Bed frame</t>
  </si>
  <si>
    <t>Queen mattress - innerspring</t>
  </si>
  <si>
    <t>Flip-out sofa - Foam and fabric</t>
  </si>
  <si>
    <t>Dinette upholstery - fabric TBA</t>
  </si>
  <si>
    <t>Laminate choice TBA</t>
  </si>
  <si>
    <t>Cabinetry package complete</t>
  </si>
  <si>
    <t>Hi Gloss Acrylic Finish</t>
  </si>
  <si>
    <t>Composite Countertops</t>
  </si>
  <si>
    <t xml:space="preserve"> - Laminate TBA</t>
  </si>
  <si>
    <t>AC Unit - Ibis 3</t>
  </si>
  <si>
    <t>Sound System w 2 speakers</t>
  </si>
  <si>
    <t>Saturn TV antennae w wind up facility</t>
  </si>
  <si>
    <t>Quality Bathroom extractor</t>
  </si>
  <si>
    <t>Microwave oven</t>
  </si>
  <si>
    <t xml:space="preserve">Smev 402 3 plus 1 cooktop w grill </t>
  </si>
  <si>
    <t>260 ltr Fridge Freezer</t>
  </si>
  <si>
    <t>TV/DVD 24 IN HD LED  combo</t>
  </si>
  <si>
    <t>HWS Gas &amp; 240v</t>
  </si>
  <si>
    <t>Radio antennae</t>
  </si>
  <si>
    <t>W/M Top load 2.5 kgs</t>
  </si>
  <si>
    <t>Grey water tank</t>
  </si>
  <si>
    <t>Cassette Toilet</t>
  </si>
  <si>
    <t>Fresh water tanks (2)</t>
  </si>
  <si>
    <t xml:space="preserve">Water Pump 12v </t>
  </si>
  <si>
    <t>City water inlet</t>
  </si>
  <si>
    <t>John Guest plumbing system</t>
  </si>
  <si>
    <t>Fresh water tanks (2) Gravity fill</t>
  </si>
  <si>
    <t>Vanity basin and tap</t>
  </si>
  <si>
    <t>Shower door</t>
  </si>
  <si>
    <t>Shower cubicle and mixer valve</t>
  </si>
  <si>
    <t>Kitchen sink &amp; drainer &amp; tap</t>
  </si>
  <si>
    <t>230Ah AGM battery</t>
  </si>
  <si>
    <t xml:space="preserve">3 no 140W Solar panels </t>
  </si>
  <si>
    <t>LED Exterior lights</t>
  </si>
  <si>
    <t>LED interior lights</t>
  </si>
  <si>
    <t>Gas system</t>
  </si>
  <si>
    <t>Tow Vehicle wiring not included</t>
  </si>
  <si>
    <t>Slide Out Complete (2.7m)</t>
  </si>
  <si>
    <t>Full height Pull out pantry</t>
  </si>
  <si>
    <t>Under sink pull out pantry</t>
  </si>
  <si>
    <t>Satin cabinet hardware</t>
  </si>
  <si>
    <t>240v electrical system</t>
  </si>
  <si>
    <t>12v electrical system</t>
  </si>
  <si>
    <t>JG PIPE 12MM BLUE (100M)</t>
  </si>
  <si>
    <t>JG PIPE 12MM BLACK(100M)</t>
  </si>
  <si>
    <t>PE12100E</t>
  </si>
  <si>
    <t>JG 12MM PIPE CLIPS</t>
  </si>
  <si>
    <t>JG 12MM LOCKING CLIPS</t>
  </si>
  <si>
    <t>JG 15mm x 1/2 bsp wingback</t>
  </si>
  <si>
    <t>Freight</t>
  </si>
  <si>
    <t>Drawer Pack 150H x 450D</t>
  </si>
  <si>
    <t>1-262-450</t>
  </si>
  <si>
    <t>Drawer Pack 118H x 550D</t>
  </si>
  <si>
    <t>Insertions</t>
  </si>
  <si>
    <t>Pultrusion</t>
  </si>
  <si>
    <t>Trunking</t>
  </si>
  <si>
    <t>Extrusions - panel</t>
  </si>
  <si>
    <t>Weighbridge</t>
  </si>
  <si>
    <t>Vent</t>
  </si>
  <si>
    <t>Splitter kit</t>
  </si>
  <si>
    <t>one for shower, one for external tap</t>
  </si>
  <si>
    <t>AV lead</t>
  </si>
  <si>
    <t>Breakaway</t>
  </si>
  <si>
    <t>Gas Components</t>
  </si>
  <si>
    <t>Rims - alloy 17in</t>
  </si>
  <si>
    <t>BNS 17x8  5/150  55P</t>
  </si>
  <si>
    <t>W/M Front load</t>
  </si>
  <si>
    <t xml:space="preserve">Water pump   </t>
  </si>
  <si>
    <t>Skin</t>
  </si>
  <si>
    <t>Gel coat Skin</t>
  </si>
  <si>
    <t>Sink Tap</t>
  </si>
  <si>
    <t>Sliding Door</t>
  </si>
  <si>
    <t>Gas Heater</t>
  </si>
  <si>
    <t>Fan</t>
  </si>
  <si>
    <t>Bike Rack</t>
  </si>
  <si>
    <t>CM451214FS</t>
  </si>
  <si>
    <t>PMO312E</t>
  </si>
  <si>
    <t>Plywood</t>
  </si>
  <si>
    <t>Edge Tape</t>
  </si>
  <si>
    <t>Tread plate</t>
  </si>
  <si>
    <t>Tank guards Fold</t>
  </si>
  <si>
    <t>Cooker</t>
  </si>
  <si>
    <t>Bathroom</t>
  </si>
  <si>
    <t>Kitchen</t>
  </si>
  <si>
    <t>Filter</t>
  </si>
  <si>
    <t xml:space="preserve">Other </t>
  </si>
  <si>
    <t>Narva 94856V</t>
  </si>
  <si>
    <t>Drawer Pack   86H x 450D</t>
  </si>
  <si>
    <t>W/M, Ward</t>
  </si>
  <si>
    <t>PO 15265</t>
  </si>
  <si>
    <t>Fridge etc</t>
  </si>
  <si>
    <t>Table hinge</t>
  </si>
  <si>
    <t xml:space="preserve">Bed end </t>
  </si>
  <si>
    <t>cabs</t>
  </si>
  <si>
    <t>MW Cab</t>
  </si>
  <si>
    <t>MW</t>
  </si>
  <si>
    <t>OH</t>
  </si>
  <si>
    <t>HWS &amp;</t>
  </si>
  <si>
    <t>Lin cab</t>
  </si>
  <si>
    <t>Drawer Pack 118H x 350D</t>
  </si>
  <si>
    <t>Base</t>
  </si>
  <si>
    <t xml:space="preserve">Lounge </t>
  </si>
  <si>
    <t>Fixing Brkts RHS screw on  (for drawer)</t>
  </si>
  <si>
    <t>Fixing Brkts LHS screw on  (for drawer)</t>
  </si>
  <si>
    <t>NIKPOL</t>
  </si>
  <si>
    <t>LINCOLN</t>
  </si>
  <si>
    <t>Drawer Pack   86H x 350D</t>
  </si>
  <si>
    <t>Lounge</t>
  </si>
  <si>
    <t>&amp; Dec OH</t>
  </si>
  <si>
    <t xml:space="preserve">Norfolk </t>
  </si>
  <si>
    <t>6T9T21ABTF0J6C001</t>
  </si>
  <si>
    <t>17 x 8</t>
  </si>
  <si>
    <t>245/70 R17</t>
  </si>
  <si>
    <t>Cut Loose 3.5T ATM</t>
  </si>
  <si>
    <t>Vehicle Components DO35</t>
  </si>
  <si>
    <t xml:space="preserve">  245/70R17   </t>
  </si>
  <si>
    <t>P</t>
  </si>
  <si>
    <t>Trims &amp; Extras</t>
  </si>
  <si>
    <t>Adhesive 2</t>
  </si>
  <si>
    <t>Drinking hose w fittings</t>
  </si>
  <si>
    <t>No.</t>
  </si>
  <si>
    <t>CHASSIS</t>
  </si>
  <si>
    <t>In</t>
  </si>
  <si>
    <t>Wall panel - LHS</t>
  </si>
  <si>
    <t>Wall panels - RHS</t>
  </si>
  <si>
    <t>Cladding ( gas locker, tank guards)</t>
  </si>
  <si>
    <t xml:space="preserve">Entrance Door </t>
  </si>
  <si>
    <t>Roof Hatch 1</t>
  </si>
  <si>
    <t>Roof Hatch 2</t>
  </si>
  <si>
    <t>Components</t>
  </si>
  <si>
    <t>Bathroom hardware 1</t>
  </si>
  <si>
    <t>Bathroom hardware 2</t>
  </si>
  <si>
    <t>Bathroom hardware 3</t>
  </si>
  <si>
    <t>Upholstery 1</t>
  </si>
  <si>
    <t>Upholstery 2</t>
  </si>
  <si>
    <t>1mm sheet laminate</t>
  </si>
  <si>
    <t>5mm plywood</t>
  </si>
  <si>
    <t>12mm plywood</t>
  </si>
  <si>
    <t>Cable 240v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</si>
</sst>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_ ;[Red]\-0\ "/>
    <numFmt numFmtId="166" formatCode="0.0"/>
  </numFmts>
  <fonts count="65">
    <font>
      <sz val="12"/>
      <color theme="1"/>
      <name val="Calibri"/>
      <family val="2"/>
      <charset val="128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8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8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</font>
    <font>
      <b/>
      <u/>
      <sz val="12"/>
      <name val="Calibri"/>
      <family val="2"/>
      <scheme val="minor"/>
    </font>
    <font>
      <sz val="11"/>
      <color rgb="FF0070C0"/>
      <name val="Arial"/>
      <family val="2"/>
    </font>
    <font>
      <sz val="12"/>
      <color rgb="FF0070C0"/>
      <name val="Arial"/>
      <family val="2"/>
    </font>
    <font>
      <sz val="12"/>
      <color rgb="FF0070C0"/>
      <name val="Calibri"/>
      <family val="2"/>
      <charset val="128"/>
      <scheme val="minor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sz val="11"/>
      <name val="Arial"/>
      <family val="2"/>
    </font>
    <font>
      <sz val="12"/>
      <name val="Calibri"/>
      <family val="2"/>
      <charset val="128"/>
      <scheme val="minor"/>
    </font>
    <font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color rgb="FF0070C0"/>
      <name val="Calibri"/>
      <family val="2"/>
      <scheme val="minor"/>
    </font>
    <font>
      <b/>
      <u/>
      <sz val="11"/>
      <name val="Arial"/>
      <family val="2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charset val="128"/>
      <scheme val="minor"/>
    </font>
    <font>
      <sz val="12"/>
      <name val="Calibri"/>
      <family val="2"/>
      <charset val="128"/>
    </font>
    <font>
      <u/>
      <sz val="12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2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Verdana"/>
      <family val="2"/>
    </font>
    <font>
      <sz val="18"/>
      <color rgb="FF0070C0"/>
      <name val="Calibri"/>
      <family val="2"/>
      <scheme val="minor"/>
    </font>
    <font>
      <sz val="11"/>
      <name val="Cambria"/>
      <family val="1"/>
      <scheme val="major"/>
    </font>
    <font>
      <sz val="12"/>
      <color rgb="FFFF0000"/>
      <name val="Calibri"/>
      <family val="2"/>
    </font>
    <font>
      <sz val="12"/>
      <color theme="1"/>
      <name val="Calibri"/>
      <family val="2"/>
      <charset val="128"/>
      <scheme val="minor"/>
    </font>
    <font>
      <b/>
      <sz val="8"/>
      <name val="Arial"/>
      <family val="2"/>
    </font>
    <font>
      <sz val="11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1"/>
      <color rgb="FFFF0000"/>
      <name val="Arial"/>
      <family val="2"/>
    </font>
    <font>
      <sz val="12"/>
      <color rgb="FFFF0000"/>
      <name val="Calibri"/>
      <family val="2"/>
      <charset val="128"/>
      <scheme val="minor"/>
    </font>
    <font>
      <b/>
      <sz val="11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Cambria"/>
      <family val="1"/>
      <scheme val="major"/>
    </font>
    <font>
      <sz val="10"/>
      <color rgb="FFFF0000"/>
      <name val="Verdana"/>
      <family val="2"/>
    </font>
    <font>
      <sz val="10"/>
      <color rgb="FFFF0000"/>
      <name val="Arial"/>
      <family val="2"/>
    </font>
    <font>
      <sz val="11"/>
      <color rgb="FF00B0F0"/>
      <name val="Arial"/>
      <family val="2"/>
    </font>
    <font>
      <sz val="11"/>
      <color rgb="FF0070C0"/>
      <name val="Calibri"/>
      <family val="2"/>
      <charset val="128"/>
      <scheme val="minor"/>
    </font>
    <font>
      <sz val="11"/>
      <name val="Calibri"/>
      <family val="2"/>
      <charset val="128"/>
      <scheme val="minor"/>
    </font>
    <font>
      <b/>
      <u/>
      <sz val="11"/>
      <name val="Calibri"/>
      <family val="2"/>
      <charset val="128"/>
      <scheme val="minor"/>
    </font>
    <font>
      <b/>
      <u/>
      <sz val="11"/>
      <color rgb="FF0070C0"/>
      <name val="Calibri"/>
      <family val="2"/>
      <charset val="128"/>
      <scheme val="minor"/>
    </font>
    <font>
      <sz val="12"/>
      <color rgb="FFFF0000"/>
      <name val="Calibri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6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164" fontId="46" fillId="0" borderId="0" applyFont="0" applyFill="0" applyBorder="0" applyAlignment="0" applyProtection="0"/>
    <xf numFmtId="0" fontId="21" fillId="0" borderId="0"/>
  </cellStyleXfs>
  <cellXfs count="6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/>
    <xf numFmtId="2" fontId="5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16" fontId="5" fillId="0" borderId="0" xfId="0" applyNumberFormat="1" applyFont="1" applyAlignment="1">
      <alignment horizontal="center"/>
    </xf>
    <xf numFmtId="166" fontId="17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4" fillId="6" borderId="0" xfId="0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20" fillId="0" borderId="0" xfId="0" applyFont="1"/>
    <xf numFmtId="2" fontId="20" fillId="0" borderId="0" xfId="0" applyNumberFormat="1" applyFont="1" applyAlignment="1">
      <alignment horizontal="center"/>
    </xf>
    <xf numFmtId="0" fontId="16" fillId="6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23" fillId="0" borderId="0" xfId="0" applyFont="1" applyFill="1" applyBorder="1"/>
    <xf numFmtId="165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24" fillId="0" borderId="0" xfId="0" applyFont="1"/>
    <xf numFmtId="16" fontId="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6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17" fillId="0" borderId="0" xfId="0" applyFont="1" applyAlignment="1"/>
    <xf numFmtId="0" fontId="12" fillId="0" borderId="0" xfId="0" applyFont="1" applyAlignment="1"/>
    <xf numFmtId="0" fontId="4" fillId="0" borderId="0" xfId="0" applyFont="1" applyBorder="1" applyAlignment="1"/>
    <xf numFmtId="0" fontId="0" fillId="0" borderId="1" xfId="0" applyBorder="1"/>
    <xf numFmtId="0" fontId="20" fillId="0" borderId="14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2" xfId="0" applyFont="1" applyBorder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29" fillId="0" borderId="0" xfId="0" applyFont="1" applyFill="1" applyBorder="1"/>
    <xf numFmtId="0" fontId="30" fillId="0" borderId="0" xfId="0" applyFont="1"/>
    <xf numFmtId="0" fontId="20" fillId="0" borderId="7" xfId="0" applyFont="1" applyBorder="1" applyAlignment="1">
      <alignment horizontal="center"/>
    </xf>
    <xf numFmtId="0" fontId="12" fillId="0" borderId="0" xfId="0" applyFont="1" applyFill="1" applyAlignment="1"/>
    <xf numFmtId="0" fontId="13" fillId="0" borderId="0" xfId="0" applyFont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0" fillId="0" borderId="0" xfId="0" applyBorder="1"/>
    <xf numFmtId="0" fontId="31" fillId="0" borderId="0" xfId="0" applyFont="1" applyAlignment="1">
      <alignment horizontal="center"/>
    </xf>
    <xf numFmtId="165" fontId="12" fillId="0" borderId="0" xfId="0" quotePrefix="1" applyNumberFormat="1" applyFont="1" applyFill="1" applyBorder="1" applyAlignment="1">
      <alignment horizontal="center"/>
    </xf>
    <xf numFmtId="0" fontId="32" fillId="0" borderId="0" xfId="0" applyFont="1" applyFill="1" applyBorder="1"/>
    <xf numFmtId="165" fontId="32" fillId="0" borderId="0" xfId="0" quotePrefix="1" applyNumberFormat="1" applyFont="1" applyFill="1" applyBorder="1" applyAlignment="1">
      <alignment horizontal="center"/>
    </xf>
    <xf numFmtId="165" fontId="32" fillId="0" borderId="0" xfId="0" applyNumberFormat="1" applyFont="1" applyFill="1" applyBorder="1" applyAlignment="1">
      <alignment horizontal="center"/>
    </xf>
    <xf numFmtId="0" fontId="32" fillId="0" borderId="6" xfId="0" applyFont="1" applyFill="1" applyBorder="1"/>
    <xf numFmtId="165" fontId="32" fillId="0" borderId="7" xfId="0" quotePrefix="1" applyNumberFormat="1" applyFont="1" applyFill="1" applyBorder="1" applyAlignment="1">
      <alignment horizontal="center"/>
    </xf>
    <xf numFmtId="0" fontId="32" fillId="0" borderId="5" xfId="0" applyFont="1" applyFill="1" applyBorder="1"/>
    <xf numFmtId="2" fontId="32" fillId="0" borderId="9" xfId="0" applyNumberFormat="1" applyFont="1" applyFill="1" applyBorder="1" applyAlignment="1">
      <alignment horizontal="center"/>
    </xf>
    <xf numFmtId="0" fontId="32" fillId="0" borderId="10" xfId="0" applyFont="1" applyFill="1" applyBorder="1"/>
    <xf numFmtId="165" fontId="32" fillId="0" borderId="11" xfId="0" quotePrefix="1" applyNumberFormat="1" applyFont="1" applyFill="1" applyBorder="1" applyAlignment="1">
      <alignment horizontal="center"/>
    </xf>
    <xf numFmtId="0" fontId="32" fillId="0" borderId="2" xfId="0" applyFont="1" applyFill="1" applyBorder="1"/>
    <xf numFmtId="165" fontId="32" fillId="0" borderId="4" xfId="0" quotePrefix="1" applyNumberFormat="1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2" fontId="32" fillId="0" borderId="5" xfId="0" applyNumberFormat="1" applyFont="1" applyFill="1" applyBorder="1" applyAlignment="1">
      <alignment horizontal="center"/>
    </xf>
    <xf numFmtId="2" fontId="32" fillId="0" borderId="13" xfId="0" applyNumberFormat="1" applyFont="1" applyFill="1" applyBorder="1" applyAlignment="1">
      <alignment horizontal="center"/>
    </xf>
    <xf numFmtId="2" fontId="32" fillId="0" borderId="1" xfId="0" applyNumberFormat="1" applyFont="1" applyFill="1" applyBorder="1" applyAlignment="1">
      <alignment horizontal="center"/>
    </xf>
    <xf numFmtId="2" fontId="32" fillId="0" borderId="14" xfId="0" applyNumberFormat="1" applyFont="1" applyFill="1" applyBorder="1" applyAlignment="1">
      <alignment horizontal="center"/>
    </xf>
    <xf numFmtId="2" fontId="32" fillId="0" borderId="15" xfId="0" applyNumberFormat="1" applyFont="1" applyFill="1" applyBorder="1" applyAlignment="1">
      <alignment horizontal="center"/>
    </xf>
    <xf numFmtId="2" fontId="32" fillId="0" borderId="10" xfId="0" applyNumberFormat="1" applyFont="1" applyFill="1" applyBorder="1" applyAlignment="1">
      <alignment horizontal="center"/>
    </xf>
    <xf numFmtId="0" fontId="24" fillId="0" borderId="12" xfId="0" applyFont="1" applyBorder="1"/>
    <xf numFmtId="0" fontId="24" fillId="0" borderId="5" xfId="0" applyFont="1" applyFill="1" applyBorder="1"/>
    <xf numFmtId="0" fontId="24" fillId="0" borderId="9" xfId="0" applyFont="1" applyFill="1" applyBorder="1"/>
    <xf numFmtId="0" fontId="24" fillId="0" borderId="10" xfId="0" applyFont="1" applyFill="1" applyBorder="1"/>
    <xf numFmtId="0" fontId="24" fillId="0" borderId="12" xfId="0" applyFont="1" applyFill="1" applyBorder="1"/>
    <xf numFmtId="1" fontId="19" fillId="0" borderId="0" xfId="357" applyNumberFormat="1" applyFont="1" applyFill="1" applyBorder="1" applyAlignment="1">
      <alignment horizontal="center"/>
    </xf>
    <xf numFmtId="16" fontId="4" fillId="0" borderId="0" xfId="0" applyNumberFormat="1" applyFont="1"/>
    <xf numFmtId="0" fontId="4" fillId="0" borderId="0" xfId="0" applyFont="1" applyFill="1" applyBorder="1" applyAlignment="1">
      <alignment horizontal="center"/>
    </xf>
    <xf numFmtId="1" fontId="13" fillId="4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2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0" fontId="33" fillId="0" borderId="0" xfId="0" applyFont="1"/>
    <xf numFmtId="166" fontId="12" fillId="0" borderId="0" xfId="0" applyNumberFormat="1" applyFont="1" applyAlignment="1">
      <alignment horizontal="center"/>
    </xf>
    <xf numFmtId="1" fontId="12" fillId="0" borderId="0" xfId="0" applyNumberFormat="1" applyFont="1" applyFill="1" applyAlignment="1">
      <alignment horizontal="center"/>
    </xf>
    <xf numFmtId="166" fontId="12" fillId="0" borderId="0" xfId="0" applyNumberFormat="1" applyFont="1" applyFill="1" applyAlignment="1">
      <alignment horizontal="center"/>
    </xf>
    <xf numFmtId="166" fontId="4" fillId="0" borderId="0" xfId="0" applyNumberFormat="1" applyFont="1"/>
    <xf numFmtId="0" fontId="4" fillId="0" borderId="0" xfId="0" applyFont="1" applyFill="1" applyBorder="1" applyAlignment="1">
      <alignment horizontal="left"/>
    </xf>
    <xf numFmtId="0" fontId="34" fillId="0" borderId="0" xfId="0" applyFont="1" applyFill="1" applyBorder="1"/>
    <xf numFmtId="0" fontId="24" fillId="0" borderId="0" xfId="0" applyFont="1" applyBorder="1" applyAlignment="1">
      <alignment horizontal="center"/>
    </xf>
    <xf numFmtId="0" fontId="11" fillId="0" borderId="0" xfId="0" applyFont="1" applyBorder="1"/>
    <xf numFmtId="0" fontId="12" fillId="0" borderId="0" xfId="0" quotePrefix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/>
    <xf numFmtId="2" fontId="13" fillId="0" borderId="0" xfId="0" applyNumberFormat="1" applyFont="1" applyBorder="1" applyAlignment="1">
      <alignment horizontal="center"/>
    </xf>
    <xf numFmtId="166" fontId="13" fillId="0" borderId="0" xfId="0" applyNumberFormat="1" applyFont="1" applyBorder="1" applyAlignment="1">
      <alignment horizontal="center"/>
    </xf>
    <xf numFmtId="1" fontId="12" fillId="0" borderId="0" xfId="0" applyNumberFormat="1" applyFont="1" applyBorder="1"/>
    <xf numFmtId="0" fontId="12" fillId="3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quotePrefix="1" applyFont="1" applyBorder="1" applyAlignment="1">
      <alignment horizontal="center"/>
    </xf>
    <xf numFmtId="43" fontId="23" fillId="0" borderId="0" xfId="0" applyNumberFormat="1" applyFont="1"/>
    <xf numFmtId="1" fontId="13" fillId="5" borderId="0" xfId="0" applyNumberFormat="1" applyFont="1" applyFill="1" applyAlignment="1">
      <alignment horizontal="center"/>
    </xf>
    <xf numFmtId="0" fontId="4" fillId="0" borderId="0" xfId="0" quotePrefix="1" applyFont="1" applyAlignment="1">
      <alignment horizontal="center"/>
    </xf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 applyFill="1" applyBorder="1"/>
    <xf numFmtId="2" fontId="4" fillId="0" borderId="0" xfId="0" applyNumberFormat="1" applyFont="1" applyBorder="1"/>
    <xf numFmtId="0" fontId="11" fillId="0" borderId="0" xfId="0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Fill="1"/>
    <xf numFmtId="2" fontId="24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/>
    </xf>
    <xf numFmtId="1" fontId="5" fillId="0" borderId="10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0" fontId="4" fillId="7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35" fillId="0" borderId="0" xfId="0" applyFont="1" applyFill="1" applyBorder="1" applyAlignment="1"/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166" fontId="13" fillId="0" borderId="0" xfId="0" applyNumberFormat="1" applyFont="1" applyFill="1" applyAlignment="1">
      <alignment horizontal="center"/>
    </xf>
    <xf numFmtId="1" fontId="5" fillId="0" borderId="5" xfId="0" applyNumberFormat="1" applyFont="1" applyBorder="1" applyAlignment="1">
      <alignment horizontal="center"/>
    </xf>
    <xf numFmtId="2" fontId="13" fillId="0" borderId="0" xfId="0" applyNumberFormat="1" applyFont="1" applyFill="1" applyAlignment="1">
      <alignment horizontal="center"/>
    </xf>
    <xf numFmtId="0" fontId="11" fillId="0" borderId="0" xfId="0" applyFont="1" applyFill="1" applyBorder="1"/>
    <xf numFmtId="0" fontId="4" fillId="6" borderId="0" xfId="0" applyFont="1" applyFill="1" applyBorder="1" applyAlignment="1">
      <alignment horizontal="center"/>
    </xf>
    <xf numFmtId="0" fontId="23" fillId="6" borderId="0" xfId="0" applyFont="1" applyFill="1" applyBorder="1" applyAlignment="1"/>
    <xf numFmtId="0" fontId="23" fillId="6" borderId="0" xfId="0" applyFont="1" applyFill="1" applyBorder="1"/>
    <xf numFmtId="165" fontId="23" fillId="6" borderId="0" xfId="0" applyNumberFormat="1" applyFont="1" applyFill="1" applyBorder="1" applyAlignment="1">
      <alignment horizontal="center"/>
    </xf>
    <xf numFmtId="2" fontId="4" fillId="6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/>
    <xf numFmtId="2" fontId="36" fillId="0" borderId="0" xfId="0" applyNumberFormat="1" applyFont="1" applyFill="1" applyBorder="1" applyAlignment="1">
      <alignment horizontal="center"/>
    </xf>
    <xf numFmtId="0" fontId="35" fillId="0" borderId="0" xfId="0" applyFont="1"/>
    <xf numFmtId="166" fontId="13" fillId="5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2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4" fillId="6" borderId="0" xfId="0" applyFont="1" applyFill="1" applyBorder="1"/>
    <xf numFmtId="0" fontId="23" fillId="0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12" fillId="0" borderId="0" xfId="0" quotePrefix="1" applyFont="1" applyAlignment="1">
      <alignment horizontal="center"/>
    </xf>
    <xf numFmtId="165" fontId="37" fillId="0" borderId="0" xfId="357" applyNumberFormat="1" applyFont="1" applyFill="1" applyBorder="1" applyAlignment="1">
      <alignment horizontal="center"/>
    </xf>
    <xf numFmtId="0" fontId="38" fillId="0" borderId="0" xfId="0" applyFont="1" applyBorder="1" applyAlignment="1"/>
    <xf numFmtId="0" fontId="23" fillId="0" borderId="0" xfId="357" applyFont="1" applyFill="1" applyBorder="1"/>
    <xf numFmtId="165" fontId="23" fillId="0" borderId="0" xfId="357" applyNumberFormat="1" applyFont="1" applyFill="1" applyBorder="1" applyAlignment="1">
      <alignment horizontal="center"/>
    </xf>
    <xf numFmtId="2" fontId="38" fillId="0" borderId="0" xfId="0" applyNumberFormat="1" applyFont="1" applyFill="1" applyBorder="1" applyAlignment="1">
      <alignment horizontal="center"/>
    </xf>
    <xf numFmtId="2" fontId="12" fillId="4" borderId="0" xfId="0" applyNumberFormat="1" applyFont="1" applyFill="1" applyAlignment="1">
      <alignment horizontal="center"/>
    </xf>
    <xf numFmtId="166" fontId="24" fillId="0" borderId="0" xfId="0" applyNumberFormat="1" applyFont="1" applyAlignment="1">
      <alignment horizontal="center"/>
    </xf>
    <xf numFmtId="166" fontId="0" fillId="0" borderId="0" xfId="0" applyNumberFormat="1"/>
    <xf numFmtId="0" fontId="24" fillId="0" borderId="1" xfId="0" applyFont="1" applyBorder="1"/>
    <xf numFmtId="0" fontId="24" fillId="0" borderId="0" xfId="0" applyFont="1" applyBorder="1"/>
    <xf numFmtId="43" fontId="23" fillId="0" borderId="0" xfId="0" applyNumberFormat="1" applyFont="1" applyFill="1"/>
    <xf numFmtId="0" fontId="4" fillId="0" borderId="5" xfId="0" applyFont="1" applyBorder="1"/>
    <xf numFmtId="165" fontId="39" fillId="0" borderId="0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24" fillId="0" borderId="6" xfId="0" applyFont="1" applyBorder="1"/>
    <xf numFmtId="0" fontId="24" fillId="0" borderId="7" xfId="0" applyFont="1" applyBorder="1" applyAlignment="1">
      <alignment horizontal="center"/>
    </xf>
    <xf numFmtId="0" fontId="24" fillId="0" borderId="7" xfId="0" applyFont="1" applyBorder="1" applyAlignment="1"/>
    <xf numFmtId="0" fontId="23" fillId="0" borderId="7" xfId="0" applyFont="1" applyFill="1" applyBorder="1"/>
    <xf numFmtId="165" fontId="39" fillId="0" borderId="7" xfId="0" applyNumberFormat="1" applyFont="1" applyFill="1" applyBorder="1" applyAlignment="1">
      <alignment horizontal="center"/>
    </xf>
    <xf numFmtId="2" fontId="24" fillId="0" borderId="7" xfId="0" applyNumberFormat="1" applyFont="1" applyFill="1" applyBorder="1" applyAlignment="1">
      <alignment horizontal="center"/>
    </xf>
    <xf numFmtId="2" fontId="24" fillId="0" borderId="8" xfId="0" applyNumberFormat="1" applyFont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/>
    <xf numFmtId="0" fontId="23" fillId="0" borderId="11" xfId="0" applyFont="1" applyFill="1" applyBorder="1"/>
    <xf numFmtId="165" fontId="39" fillId="0" borderId="11" xfId="0" applyNumberFormat="1" applyFont="1" applyFill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2" fontId="35" fillId="0" borderId="0" xfId="0" applyNumberFormat="1" applyFont="1" applyBorder="1" applyAlignment="1">
      <alignment horizontal="center"/>
    </xf>
    <xf numFmtId="2" fontId="40" fillId="0" borderId="1" xfId="0" applyNumberFormat="1" applyFont="1" applyBorder="1" applyAlignment="1">
      <alignment horizontal="center"/>
    </xf>
    <xf numFmtId="2" fontId="40" fillId="0" borderId="2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40" fillId="0" borderId="4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2" fontId="40" fillId="0" borderId="0" xfId="0" applyNumberFormat="1" applyFont="1" applyBorder="1" applyAlignment="1">
      <alignment horizontal="center"/>
    </xf>
    <xf numFmtId="2" fontId="40" fillId="0" borderId="14" xfId="0" applyNumberFormat="1" applyFont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165" fontId="23" fillId="0" borderId="0" xfId="0" applyNumberFormat="1" applyFont="1" applyFill="1" applyBorder="1" applyAlignment="1"/>
    <xf numFmtId="1" fontId="4" fillId="0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0" fontId="24" fillId="0" borderId="0" xfId="0" applyFont="1" applyAlignment="1"/>
    <xf numFmtId="0" fontId="21" fillId="0" borderId="0" xfId="0" applyFont="1" applyFill="1" applyBorder="1"/>
    <xf numFmtId="2" fontId="24" fillId="0" borderId="0" xfId="0" applyNumberFormat="1" applyFont="1" applyAlignment="1">
      <alignment horizontal="center"/>
    </xf>
    <xf numFmtId="2" fontId="24" fillId="0" borderId="0" xfId="0" applyNumberFormat="1" applyFont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/>
    <xf numFmtId="2" fontId="4" fillId="6" borderId="0" xfId="0" applyNumberFormat="1" applyFont="1" applyFill="1" applyAlignment="1">
      <alignment horizontal="center"/>
    </xf>
    <xf numFmtId="2" fontId="5" fillId="6" borderId="0" xfId="0" applyNumberFormat="1" applyFont="1" applyFill="1" applyAlignment="1">
      <alignment horizontal="center"/>
    </xf>
    <xf numFmtId="166" fontId="5" fillId="6" borderId="0" xfId="0" applyNumberFormat="1" applyFont="1" applyFill="1" applyAlignment="1">
      <alignment horizontal="center"/>
    </xf>
    <xf numFmtId="0" fontId="4" fillId="6" borderId="0" xfId="0" applyFont="1" applyFill="1"/>
    <xf numFmtId="0" fontId="12" fillId="6" borderId="0" xfId="0" applyFont="1" applyFill="1" applyBorder="1" applyAlignment="1">
      <alignment horizontal="center"/>
    </xf>
    <xf numFmtId="2" fontId="12" fillId="6" borderId="0" xfId="0" applyNumberFormat="1" applyFont="1" applyFill="1" applyBorder="1" applyAlignment="1">
      <alignment horizontal="center"/>
    </xf>
    <xf numFmtId="165" fontId="23" fillId="0" borderId="0" xfId="0" quotePrefix="1" applyNumberFormat="1" applyFont="1" applyFill="1" applyBorder="1" applyAlignment="1">
      <alignment horizontal="center"/>
    </xf>
    <xf numFmtId="165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23" fillId="0" borderId="0" xfId="357" applyFont="1" applyBorder="1"/>
    <xf numFmtId="0" fontId="35" fillId="0" borderId="0" xfId="0" applyFont="1" applyBorder="1" applyAlignment="1"/>
    <xf numFmtId="0" fontId="37" fillId="0" borderId="0" xfId="357" applyFont="1" applyFill="1" applyBorder="1"/>
    <xf numFmtId="0" fontId="23" fillId="0" borderId="0" xfId="0" applyFont="1" applyBorder="1"/>
    <xf numFmtId="0" fontId="37" fillId="0" borderId="0" xfId="357" applyFont="1" applyBorder="1" applyAlignment="1"/>
    <xf numFmtId="0" fontId="37" fillId="0" borderId="0" xfId="357" applyFont="1" applyBorder="1"/>
    <xf numFmtId="2" fontId="35" fillId="0" borderId="0" xfId="0" applyNumberFormat="1" applyFont="1" applyFill="1" applyBorder="1" applyAlignment="1">
      <alignment horizontal="center"/>
    </xf>
    <xf numFmtId="2" fontId="41" fillId="0" borderId="0" xfId="0" applyNumberFormat="1" applyFont="1" applyFill="1" applyBorder="1" applyAlignment="1">
      <alignment horizontal="center"/>
    </xf>
    <xf numFmtId="0" fontId="42" fillId="0" borderId="0" xfId="0" applyFont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 applyAlignment="1"/>
    <xf numFmtId="0" fontId="4" fillId="0" borderId="7" xfId="0" applyFont="1" applyBorder="1" applyAlignment="1">
      <alignment horizontal="left"/>
    </xf>
    <xf numFmtId="2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2" fontId="4" fillId="0" borderId="9" xfId="0" applyNumberFormat="1" applyFont="1" applyFill="1" applyBorder="1" applyAlignment="1">
      <alignment horizontal="center"/>
    </xf>
    <xf numFmtId="2" fontId="4" fillId="4" borderId="0" xfId="0" applyNumberFormat="1" applyFont="1" applyFill="1" applyAlignment="1">
      <alignment horizontal="center"/>
    </xf>
    <xf numFmtId="0" fontId="24" fillId="3" borderId="0" xfId="0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43" fontId="23" fillId="0" borderId="0" xfId="0" applyNumberFormat="1" applyFont="1" applyAlignment="1"/>
    <xf numFmtId="0" fontId="4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165" fontId="16" fillId="0" borderId="0" xfId="0" applyNumberFormat="1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1" fontId="18" fillId="0" borderId="0" xfId="357" applyNumberFormat="1" applyFont="1" applyBorder="1" applyAlignment="1">
      <alignment horizontal="center"/>
    </xf>
    <xf numFmtId="1" fontId="18" fillId="0" borderId="0" xfId="357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4" fillId="0" borderId="5" xfId="0" applyFont="1" applyFill="1" applyBorder="1"/>
    <xf numFmtId="0" fontId="4" fillId="0" borderId="11" xfId="0" applyFont="1" applyBorder="1"/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/>
    <xf numFmtId="0" fontId="4" fillId="6" borderId="7" xfId="0" applyFont="1" applyFill="1" applyBorder="1"/>
    <xf numFmtId="0" fontId="12" fillId="6" borderId="7" xfId="0" applyFont="1" applyFill="1" applyBorder="1" applyAlignment="1">
      <alignment horizontal="center"/>
    </xf>
    <xf numFmtId="0" fontId="16" fillId="6" borderId="7" xfId="0" applyFont="1" applyFill="1" applyBorder="1" applyAlignment="1">
      <alignment horizontal="center"/>
    </xf>
    <xf numFmtId="2" fontId="12" fillId="6" borderId="7" xfId="0" applyNumberFormat="1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0" xfId="0" applyFont="1" applyFill="1" applyBorder="1" applyAlignment="1"/>
    <xf numFmtId="0" fontId="4" fillId="6" borderId="10" xfId="0" applyFont="1" applyFill="1" applyBorder="1" applyAlignment="1">
      <alignment horizontal="center"/>
    </xf>
    <xf numFmtId="0" fontId="12" fillId="6" borderId="11" xfId="0" applyFont="1" applyFill="1" applyBorder="1" applyAlignment="1"/>
    <xf numFmtId="0" fontId="12" fillId="6" borderId="11" xfId="0" applyFont="1" applyFill="1" applyBorder="1"/>
    <xf numFmtId="0" fontId="12" fillId="6" borderId="11" xfId="0" applyFont="1" applyFill="1" applyBorder="1" applyAlignment="1">
      <alignment horizontal="center"/>
    </xf>
    <xf numFmtId="2" fontId="12" fillId="6" borderId="11" xfId="0" applyNumberFormat="1" applyFont="1" applyFill="1" applyBorder="1" applyAlignment="1">
      <alignment horizontal="center"/>
    </xf>
    <xf numFmtId="0" fontId="12" fillId="6" borderId="7" xfId="0" applyFont="1" applyFill="1" applyBorder="1" applyAlignment="1"/>
    <xf numFmtId="0" fontId="16" fillId="6" borderId="1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12" fillId="6" borderId="4" xfId="0" applyFont="1" applyFill="1" applyBorder="1" applyAlignment="1"/>
    <xf numFmtId="0" fontId="12" fillId="6" borderId="4" xfId="0" applyFont="1" applyFill="1" applyBorder="1"/>
    <xf numFmtId="0" fontId="12" fillId="6" borderId="4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2" fontId="12" fillId="6" borderId="4" xfId="0" applyNumberFormat="1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2" fontId="4" fillId="6" borderId="7" xfId="0" applyNumberFormat="1" applyFont="1" applyFill="1" applyBorder="1" applyAlignment="1">
      <alignment horizontal="center"/>
    </xf>
    <xf numFmtId="0" fontId="4" fillId="0" borderId="7" xfId="0" applyFont="1" applyBorder="1"/>
    <xf numFmtId="2" fontId="13" fillId="0" borderId="0" xfId="0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2" fontId="4" fillId="6" borderId="8" xfId="0" applyNumberFormat="1" applyFont="1" applyFill="1" applyBorder="1" applyAlignment="1">
      <alignment horizontal="center"/>
    </xf>
    <xf numFmtId="2" fontId="12" fillId="6" borderId="12" xfId="0" applyNumberFormat="1" applyFont="1" applyFill="1" applyBorder="1" applyAlignment="1">
      <alignment horizontal="center"/>
    </xf>
    <xf numFmtId="2" fontId="12" fillId="6" borderId="3" xfId="0" applyNumberFormat="1" applyFont="1" applyFill="1" applyBorder="1" applyAlignment="1">
      <alignment horizontal="center"/>
    </xf>
    <xf numFmtId="2" fontId="12" fillId="6" borderId="8" xfId="0" applyNumberFormat="1" applyFont="1" applyFill="1" applyBorder="1" applyAlignment="1">
      <alignment horizontal="center"/>
    </xf>
    <xf numFmtId="2" fontId="12" fillId="6" borderId="9" xfId="0" applyNumberFormat="1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1" fillId="7" borderId="0" xfId="0" applyFont="1" applyFill="1"/>
    <xf numFmtId="0" fontId="4" fillId="7" borderId="0" xfId="0" applyFont="1" applyFill="1"/>
    <xf numFmtId="2" fontId="4" fillId="7" borderId="0" xfId="0" applyNumberFormat="1" applyFont="1" applyFill="1" applyAlignment="1">
      <alignment horizontal="center"/>
    </xf>
    <xf numFmtId="2" fontId="5" fillId="7" borderId="0" xfId="0" applyNumberFormat="1" applyFont="1" applyFill="1" applyAlignment="1">
      <alignment horizontal="center"/>
    </xf>
    <xf numFmtId="0" fontId="11" fillId="5" borderId="0" xfId="0" applyFont="1" applyFill="1"/>
    <xf numFmtId="0" fontId="4" fillId="5" borderId="0" xfId="0" applyFont="1" applyFill="1"/>
    <xf numFmtId="0" fontId="4" fillId="5" borderId="0" xfId="0" applyFont="1" applyFill="1" applyAlignment="1"/>
    <xf numFmtId="2" fontId="4" fillId="5" borderId="0" xfId="0" applyNumberFormat="1" applyFont="1" applyFill="1" applyAlignment="1">
      <alignment horizontal="center"/>
    </xf>
    <xf numFmtId="2" fontId="5" fillId="5" borderId="0" xfId="0" applyNumberFormat="1" applyFont="1" applyFill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12" fillId="6" borderId="0" xfId="0" applyFont="1" applyFill="1" applyBorder="1" applyAlignment="1"/>
    <xf numFmtId="0" fontId="12" fillId="6" borderId="0" xfId="0" applyFont="1" applyFill="1" applyBorder="1"/>
    <xf numFmtId="2" fontId="4" fillId="6" borderId="9" xfId="0" applyNumberFormat="1" applyFont="1" applyFill="1" applyBorder="1" applyAlignment="1">
      <alignment horizontal="center"/>
    </xf>
    <xf numFmtId="0" fontId="4" fillId="6" borderId="11" xfId="0" applyFont="1" applyFill="1" applyBorder="1" applyAlignment="1"/>
    <xf numFmtId="0" fontId="4" fillId="6" borderId="11" xfId="0" applyFont="1" applyFill="1" applyBorder="1"/>
    <xf numFmtId="0" fontId="4" fillId="6" borderId="11" xfId="0" applyFont="1" applyFill="1" applyBorder="1" applyAlignment="1">
      <alignment horizontal="center"/>
    </xf>
    <xf numFmtId="2" fontId="4" fillId="6" borderId="11" xfId="0" applyNumberFormat="1" applyFont="1" applyFill="1" applyBorder="1" applyAlignment="1">
      <alignment horizontal="center"/>
    </xf>
    <xf numFmtId="2" fontId="4" fillId="5" borderId="0" xfId="0" applyNumberFormat="1" applyFont="1" applyFill="1" applyBorder="1" applyAlignment="1">
      <alignment horizontal="center"/>
    </xf>
    <xf numFmtId="0" fontId="35" fillId="0" borderId="0" xfId="0" applyFont="1" applyFill="1" applyBorder="1"/>
    <xf numFmtId="0" fontId="35" fillId="0" borderId="0" xfId="0" applyFont="1" applyFill="1" applyBorder="1" applyAlignment="1">
      <alignment horizontal="center"/>
    </xf>
    <xf numFmtId="0" fontId="37" fillId="0" borderId="0" xfId="357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/>
    <xf numFmtId="1" fontId="12" fillId="0" borderId="0" xfId="0" applyNumberFormat="1" applyFont="1" applyFill="1" applyBorder="1"/>
    <xf numFmtId="2" fontId="4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11" fillId="0" borderId="6" xfId="0" applyFont="1" applyBorder="1"/>
    <xf numFmtId="0" fontId="11" fillId="0" borderId="5" xfId="0" applyFont="1" applyBorder="1"/>
    <xf numFmtId="0" fontId="11" fillId="0" borderId="10" xfId="0" applyFont="1" applyBorder="1"/>
    <xf numFmtId="2" fontId="5" fillId="0" borderId="4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166" fontId="5" fillId="0" borderId="11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166" fontId="5" fillId="0" borderId="7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4" fillId="6" borderId="11" xfId="0" applyFont="1" applyFill="1" applyBorder="1" applyAlignment="1">
      <alignment horizontal="center"/>
    </xf>
    <xf numFmtId="2" fontId="24" fillId="6" borderId="12" xfId="0" applyNumberFormat="1" applyFont="1" applyFill="1" applyBorder="1" applyAlignment="1">
      <alignment horizontal="center"/>
    </xf>
    <xf numFmtId="0" fontId="44" fillId="6" borderId="7" xfId="0" applyFont="1" applyFill="1" applyBorder="1"/>
    <xf numFmtId="0" fontId="44" fillId="6" borderId="11" xfId="0" applyFont="1" applyFill="1" applyBorder="1"/>
    <xf numFmtId="0" fontId="4" fillId="6" borderId="6" xfId="0" applyFont="1" applyFill="1" applyBorder="1"/>
    <xf numFmtId="0" fontId="4" fillId="6" borderId="5" xfId="0" applyFont="1" applyFill="1" applyBorder="1"/>
    <xf numFmtId="0" fontId="4" fillId="6" borderId="10" xfId="0" applyFont="1" applyFill="1" applyBorder="1"/>
    <xf numFmtId="0" fontId="45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2" xfId="0" applyFont="1" applyBorder="1"/>
    <xf numFmtId="0" fontId="4" fillId="0" borderId="4" xfId="0" applyFont="1" applyBorder="1" applyAlignment="1">
      <alignment horizontal="center"/>
    </xf>
    <xf numFmtId="164" fontId="47" fillId="0" borderId="0" xfId="358" applyFont="1" applyFill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/>
    <xf numFmtId="0" fontId="4" fillId="0" borderId="4" xfId="0" applyFont="1" applyBorder="1"/>
    <xf numFmtId="0" fontId="14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12" fillId="8" borderId="0" xfId="0" applyNumberFormat="1" applyFont="1" applyFill="1" applyAlignment="1">
      <alignment horizontal="center"/>
    </xf>
    <xf numFmtId="1" fontId="5" fillId="8" borderId="0" xfId="0" applyNumberFormat="1" applyFont="1" applyFill="1" applyAlignment="1">
      <alignment horizontal="center"/>
    </xf>
    <xf numFmtId="0" fontId="4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2" fontId="4" fillId="5" borderId="0" xfId="0" applyNumberFormat="1" applyFont="1" applyFill="1"/>
    <xf numFmtId="0" fontId="35" fillId="5" borderId="0" xfId="0" applyFont="1" applyFill="1" applyBorder="1" applyAlignment="1"/>
    <xf numFmtId="0" fontId="35" fillId="5" borderId="0" xfId="0" applyFont="1" applyFill="1" applyBorder="1"/>
    <xf numFmtId="0" fontId="35" fillId="5" borderId="0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2" fontId="35" fillId="5" borderId="0" xfId="0" applyNumberFormat="1" applyFont="1" applyFill="1" applyBorder="1" applyAlignment="1">
      <alignment horizontal="center"/>
    </xf>
    <xf numFmtId="0" fontId="23" fillId="5" borderId="0" xfId="0" applyFont="1" applyFill="1" applyBorder="1"/>
    <xf numFmtId="2" fontId="23" fillId="5" borderId="0" xfId="0" applyNumberFormat="1" applyFont="1" applyFill="1" applyBorder="1" applyAlignment="1">
      <alignment horizontal="center"/>
    </xf>
    <xf numFmtId="0" fontId="12" fillId="5" borderId="0" xfId="0" applyFont="1" applyFill="1"/>
    <xf numFmtId="0" fontId="12" fillId="5" borderId="0" xfId="0" applyFont="1" applyFill="1" applyAlignment="1"/>
    <xf numFmtId="0" fontId="12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2" fontId="12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12" fillId="7" borderId="0" xfId="0" applyFont="1" applyFill="1"/>
    <xf numFmtId="0" fontId="12" fillId="7" borderId="0" xfId="0" applyFont="1" applyFill="1" applyAlignment="1"/>
    <xf numFmtId="0" fontId="16" fillId="7" borderId="0" xfId="0" applyFont="1" applyFill="1"/>
    <xf numFmtId="0" fontId="16" fillId="7" borderId="0" xfId="0" applyFont="1" applyFill="1" applyAlignment="1">
      <alignment horizontal="center"/>
    </xf>
    <xf numFmtId="2" fontId="12" fillId="7" borderId="0" xfId="0" applyNumberFormat="1" applyFont="1" applyFill="1" applyAlignment="1">
      <alignment horizontal="center"/>
    </xf>
    <xf numFmtId="0" fontId="4" fillId="7" borderId="0" xfId="0" applyFont="1" applyFill="1" applyBorder="1" applyAlignment="1"/>
    <xf numFmtId="0" fontId="4" fillId="0" borderId="2" xfId="0" applyFont="1" applyFill="1" applyBorder="1"/>
    <xf numFmtId="0" fontId="4" fillId="6" borderId="4" xfId="0" applyFont="1" applyFill="1" applyBorder="1" applyAlignment="1">
      <alignment horizontal="center"/>
    </xf>
    <xf numFmtId="0" fontId="4" fillId="6" borderId="4" xfId="0" applyFont="1" applyFill="1" applyBorder="1" applyAlignment="1"/>
    <xf numFmtId="0" fontId="4" fillId="6" borderId="4" xfId="0" applyFont="1" applyFill="1" applyBorder="1"/>
    <xf numFmtId="0" fontId="14" fillId="6" borderId="4" xfId="0" applyFont="1" applyFill="1" applyBorder="1" applyAlignment="1">
      <alignment horizontal="center"/>
    </xf>
    <xf numFmtId="2" fontId="4" fillId="6" borderId="4" xfId="0" applyNumberFormat="1" applyFont="1" applyFill="1" applyBorder="1" applyAlignment="1">
      <alignment horizontal="center"/>
    </xf>
    <xf numFmtId="0" fontId="12" fillId="0" borderId="7" xfId="0" applyFont="1" applyBorder="1" applyAlignment="1"/>
    <xf numFmtId="0" fontId="12" fillId="0" borderId="7" xfId="0" applyFont="1" applyBorder="1"/>
    <xf numFmtId="2" fontId="12" fillId="0" borderId="8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12" fillId="0" borderId="9" xfId="0" applyNumberFormat="1" applyFont="1" applyBorder="1" applyAlignment="1">
      <alignment horizontal="center"/>
    </xf>
    <xf numFmtId="0" fontId="12" fillId="0" borderId="11" xfId="0" applyFont="1" applyBorder="1" applyAlignment="1"/>
    <xf numFmtId="0" fontId="12" fillId="0" borderId="11" xfId="0" applyFont="1" applyBorder="1"/>
    <xf numFmtId="2" fontId="12" fillId="0" borderId="12" xfId="0" applyNumberFormat="1" applyFont="1" applyBorder="1" applyAlignment="1">
      <alignment horizontal="center"/>
    </xf>
    <xf numFmtId="0" fontId="49" fillId="0" borderId="0" xfId="0" applyFont="1"/>
    <xf numFmtId="166" fontId="50" fillId="0" borderId="0" xfId="0" applyNumberFormat="1" applyFont="1" applyFill="1" applyAlignment="1">
      <alignment horizontal="center"/>
    </xf>
    <xf numFmtId="166" fontId="25" fillId="0" borderId="0" xfId="0" applyNumberFormat="1" applyFont="1" applyFill="1" applyAlignment="1">
      <alignment horizontal="center"/>
    </xf>
    <xf numFmtId="166" fontId="9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center"/>
    </xf>
    <xf numFmtId="166" fontId="45" fillId="0" borderId="0" xfId="0" applyNumberFormat="1" applyFont="1" applyFill="1" applyAlignment="1">
      <alignment horizontal="center"/>
    </xf>
    <xf numFmtId="166" fontId="25" fillId="6" borderId="7" xfId="0" applyNumberFormat="1" applyFont="1" applyFill="1" applyBorder="1" applyAlignment="1">
      <alignment horizontal="center"/>
    </xf>
    <xf numFmtId="166" fontId="25" fillId="6" borderId="0" xfId="0" applyNumberFormat="1" applyFont="1" applyFill="1" applyBorder="1" applyAlignment="1">
      <alignment horizontal="center"/>
    </xf>
    <xf numFmtId="166" fontId="25" fillId="6" borderId="11" xfId="0" applyNumberFormat="1" applyFont="1" applyFill="1" applyBorder="1" applyAlignment="1">
      <alignment horizontal="center"/>
    </xf>
    <xf numFmtId="166" fontId="25" fillId="0" borderId="7" xfId="0" applyNumberFormat="1" applyFont="1" applyFill="1" applyBorder="1" applyAlignment="1">
      <alignment horizontal="center"/>
    </xf>
    <xf numFmtId="166" fontId="25" fillId="0" borderId="0" xfId="0" applyNumberFormat="1" applyFont="1" applyFill="1" applyBorder="1" applyAlignment="1">
      <alignment horizontal="center"/>
    </xf>
    <xf numFmtId="166" fontId="25" fillId="0" borderId="11" xfId="0" applyNumberFormat="1" applyFont="1" applyFill="1" applyBorder="1" applyAlignment="1">
      <alignment horizontal="center"/>
    </xf>
    <xf numFmtId="166" fontId="45" fillId="0" borderId="7" xfId="0" applyNumberFormat="1" applyFont="1" applyFill="1" applyBorder="1" applyAlignment="1">
      <alignment horizontal="center"/>
    </xf>
    <xf numFmtId="166" fontId="45" fillId="0" borderId="11" xfId="0" applyNumberFormat="1" applyFont="1" applyFill="1" applyBorder="1" applyAlignment="1">
      <alignment horizontal="center"/>
    </xf>
    <xf numFmtId="166" fontId="25" fillId="0" borderId="4" xfId="0" applyNumberFormat="1" applyFont="1" applyFill="1" applyBorder="1" applyAlignment="1">
      <alignment horizontal="center"/>
    </xf>
    <xf numFmtId="166" fontId="45" fillId="0" borderId="0" xfId="0" applyNumberFormat="1" applyFont="1" applyFill="1" applyBorder="1" applyAlignment="1">
      <alignment horizontal="center"/>
    </xf>
    <xf numFmtId="0" fontId="25" fillId="6" borderId="7" xfId="0" applyFont="1" applyFill="1" applyBorder="1"/>
    <xf numFmtId="0" fontId="25" fillId="6" borderId="11" xfId="0" applyFont="1" applyFill="1" applyBorder="1"/>
    <xf numFmtId="2" fontId="25" fillId="0" borderId="0" xfId="0" applyNumberFormat="1" applyFont="1" applyAlignment="1">
      <alignment horizontal="center"/>
    </xf>
    <xf numFmtId="166" fontId="25" fillId="7" borderId="0" xfId="0" applyNumberFormat="1" applyFont="1" applyFill="1" applyAlignment="1">
      <alignment horizontal="center"/>
    </xf>
    <xf numFmtId="166" fontId="52" fillId="0" borderId="0" xfId="0" applyNumberFormat="1" applyFont="1" applyFill="1" applyBorder="1" applyAlignment="1">
      <alignment horizontal="center"/>
    </xf>
    <xf numFmtId="166" fontId="45" fillId="7" borderId="0" xfId="0" applyNumberFormat="1" applyFont="1" applyFill="1"/>
    <xf numFmtId="166" fontId="45" fillId="6" borderId="4" xfId="0" applyNumberFormat="1" applyFont="1" applyFill="1" applyBorder="1" applyAlignment="1">
      <alignment horizontal="center"/>
    </xf>
    <xf numFmtId="2" fontId="45" fillId="0" borderId="0" xfId="0" applyNumberFormat="1" applyFont="1" applyAlignment="1">
      <alignment horizontal="center"/>
    </xf>
    <xf numFmtId="166" fontId="25" fillId="6" borderId="4" xfId="0" applyNumberFormat="1" applyFont="1" applyFill="1" applyBorder="1" applyAlignment="1">
      <alignment horizontal="center"/>
    </xf>
    <xf numFmtId="166" fontId="25" fillId="6" borderId="0" xfId="0" applyNumberFormat="1" applyFont="1" applyFill="1" applyAlignment="1">
      <alignment horizontal="center"/>
    </xf>
    <xf numFmtId="166" fontId="45" fillId="5" borderId="0" xfId="0" applyNumberFormat="1" applyFont="1" applyFill="1" applyAlignment="1">
      <alignment horizontal="center"/>
    </xf>
    <xf numFmtId="166" fontId="53" fillId="0" borderId="0" xfId="0" applyNumberFormat="1" applyFont="1" applyFill="1" applyAlignment="1">
      <alignment horizontal="center"/>
    </xf>
    <xf numFmtId="166" fontId="25" fillId="5" borderId="0" xfId="0" applyNumberFormat="1" applyFont="1" applyFill="1" applyAlignment="1">
      <alignment horizontal="center"/>
    </xf>
    <xf numFmtId="2" fontId="45" fillId="0" borderId="7" xfId="0" applyNumberFormat="1" applyFont="1" applyFill="1" applyBorder="1" applyAlignment="1">
      <alignment horizontal="center"/>
    </xf>
    <xf numFmtId="2" fontId="45" fillId="0" borderId="0" xfId="0" applyNumberFormat="1" applyFont="1" applyFill="1" applyBorder="1" applyAlignment="1">
      <alignment horizontal="center"/>
    </xf>
    <xf numFmtId="2" fontId="45" fillId="0" borderId="11" xfId="0" applyNumberFormat="1" applyFont="1" applyFill="1" applyBorder="1" applyAlignment="1">
      <alignment horizontal="center"/>
    </xf>
    <xf numFmtId="2" fontId="54" fillId="0" borderId="0" xfId="0" applyNumberFormat="1" applyFont="1" applyFill="1" applyBorder="1" applyAlignment="1">
      <alignment horizontal="center"/>
    </xf>
    <xf numFmtId="166" fontId="53" fillId="0" borderId="0" xfId="0" applyNumberFormat="1" applyFont="1" applyFill="1" applyBorder="1" applyAlignment="1">
      <alignment horizontal="center"/>
    </xf>
    <xf numFmtId="166" fontId="45" fillId="6" borderId="11" xfId="0" applyNumberFormat="1" applyFont="1" applyFill="1" applyBorder="1" applyAlignment="1">
      <alignment horizontal="center"/>
    </xf>
    <xf numFmtId="166" fontId="45" fillId="6" borderId="7" xfId="0" applyNumberFormat="1" applyFont="1" applyFill="1" applyBorder="1" applyAlignment="1">
      <alignment horizontal="center"/>
    </xf>
    <xf numFmtId="166" fontId="45" fillId="6" borderId="0" xfId="0" applyNumberFormat="1" applyFont="1" applyFill="1" applyBorder="1" applyAlignment="1">
      <alignment horizontal="center"/>
    </xf>
    <xf numFmtId="166" fontId="48" fillId="5" borderId="0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166" fontId="25" fillId="5" borderId="0" xfId="0" applyNumberFormat="1" applyFont="1" applyFill="1" applyBorder="1" applyAlignment="1">
      <alignment horizontal="center"/>
    </xf>
    <xf numFmtId="166" fontId="53" fillId="0" borderId="7" xfId="0" applyNumberFormat="1" applyFont="1" applyFill="1" applyBorder="1" applyAlignment="1">
      <alignment horizontal="center"/>
    </xf>
    <xf numFmtId="166" fontId="53" fillId="0" borderId="11" xfId="0" applyNumberFormat="1" applyFont="1" applyFill="1" applyBorder="1" applyAlignment="1">
      <alignment horizontal="center"/>
    </xf>
    <xf numFmtId="0" fontId="25" fillId="6" borderId="0" xfId="0" applyFont="1" applyFill="1" applyBorder="1"/>
    <xf numFmtId="2" fontId="25" fillId="0" borderId="0" xfId="0" applyNumberFormat="1" applyFont="1" applyBorder="1" applyAlignment="1">
      <alignment horizontal="center"/>
    </xf>
    <xf numFmtId="2" fontId="45" fillId="0" borderId="0" xfId="0" applyNumberFormat="1" applyFont="1" applyBorder="1" applyAlignment="1">
      <alignment horizontal="center"/>
    </xf>
    <xf numFmtId="0" fontId="25" fillId="0" borderId="0" xfId="0" applyFont="1" applyFill="1" applyBorder="1"/>
    <xf numFmtId="2" fontId="25" fillId="0" borderId="0" xfId="0" applyNumberFormat="1" applyFont="1" applyFill="1" applyBorder="1" applyAlignment="1">
      <alignment horizontal="center"/>
    </xf>
    <xf numFmtId="2" fontId="50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51" fillId="0" borderId="0" xfId="0" applyNumberFormat="1" applyFont="1" applyAlignment="1">
      <alignment horizontal="center"/>
    </xf>
    <xf numFmtId="2" fontId="25" fillId="0" borderId="7" xfId="0" applyNumberFormat="1" applyFont="1" applyBorder="1" applyAlignment="1">
      <alignment horizontal="center"/>
    </xf>
    <xf numFmtId="2" fontId="25" fillId="0" borderId="11" xfId="0" applyNumberFormat="1" applyFont="1" applyBorder="1" applyAlignment="1">
      <alignment horizontal="center"/>
    </xf>
    <xf numFmtId="2" fontId="25" fillId="0" borderId="0" xfId="0" applyNumberFormat="1" applyFont="1" applyFill="1" applyAlignment="1">
      <alignment horizontal="center"/>
    </xf>
    <xf numFmtId="2" fontId="25" fillId="7" borderId="0" xfId="0" applyNumberFormat="1" applyFont="1" applyFill="1" applyAlignment="1">
      <alignment horizontal="center"/>
    </xf>
    <xf numFmtId="2" fontId="45" fillId="0" borderId="0" xfId="0" applyNumberFormat="1" applyFont="1" applyFill="1" applyAlignment="1">
      <alignment horizontal="center"/>
    </xf>
    <xf numFmtId="2" fontId="45" fillId="7" borderId="0" xfId="0" applyNumberFormat="1" applyFont="1" applyFill="1" applyAlignment="1">
      <alignment horizontal="center"/>
    </xf>
    <xf numFmtId="2" fontId="45" fillId="6" borderId="3" xfId="0" applyNumberFormat="1" applyFont="1" applyFill="1" applyBorder="1" applyAlignment="1">
      <alignment horizontal="center"/>
    </xf>
    <xf numFmtId="2" fontId="25" fillId="6" borderId="3" xfId="0" applyNumberFormat="1" applyFont="1" applyFill="1" applyBorder="1" applyAlignment="1">
      <alignment horizontal="center"/>
    </xf>
    <xf numFmtId="2" fontId="25" fillId="6" borderId="0" xfId="0" applyNumberFormat="1" applyFont="1" applyFill="1" applyBorder="1" applyAlignment="1">
      <alignment horizontal="center"/>
    </xf>
    <xf numFmtId="2" fontId="45" fillId="5" borderId="0" xfId="0" applyNumberFormat="1" applyFont="1" applyFill="1" applyAlignment="1">
      <alignment horizontal="center"/>
    </xf>
    <xf numFmtId="2" fontId="53" fillId="0" borderId="0" xfId="0" applyNumberFormat="1" applyFont="1" applyBorder="1" applyAlignment="1">
      <alignment horizontal="center"/>
    </xf>
    <xf numFmtId="2" fontId="25" fillId="6" borderId="7" xfId="0" applyNumberFormat="1" applyFont="1" applyFill="1" applyBorder="1" applyAlignment="1">
      <alignment horizontal="center"/>
    </xf>
    <xf numFmtId="2" fontId="45" fillId="6" borderId="11" xfId="0" applyNumberFormat="1" applyFont="1" applyFill="1" applyBorder="1" applyAlignment="1">
      <alignment horizontal="center"/>
    </xf>
    <xf numFmtId="2" fontId="45" fillId="6" borderId="4" xfId="0" applyNumberFormat="1" applyFont="1" applyFill="1" applyBorder="1" applyAlignment="1">
      <alignment horizontal="center"/>
    </xf>
    <xf numFmtId="2" fontId="45" fillId="6" borderId="7" xfId="0" applyNumberFormat="1" applyFont="1" applyFill="1" applyBorder="1" applyAlignment="1">
      <alignment horizontal="center"/>
    </xf>
    <xf numFmtId="2" fontId="45" fillId="6" borderId="0" xfId="0" applyNumberFormat="1" applyFont="1" applyFill="1" applyBorder="1" applyAlignment="1">
      <alignment horizontal="center"/>
    </xf>
    <xf numFmtId="2" fontId="52" fillId="5" borderId="0" xfId="0" applyNumberFormat="1" applyFont="1" applyFill="1" applyBorder="1" applyAlignment="1">
      <alignment horizontal="center"/>
    </xf>
    <xf numFmtId="2" fontId="25" fillId="5" borderId="0" xfId="0" applyNumberFormat="1" applyFont="1" applyFill="1" applyBorder="1" applyAlignment="1">
      <alignment horizontal="center"/>
    </xf>
    <xf numFmtId="2" fontId="25" fillId="5" borderId="0" xfId="0" applyNumberFormat="1" applyFont="1" applyFill="1" applyAlignment="1">
      <alignment horizontal="center"/>
    </xf>
    <xf numFmtId="2" fontId="53" fillId="0" borderId="0" xfId="0" applyNumberFormat="1" applyFont="1" applyFill="1" applyAlignment="1">
      <alignment horizontal="center"/>
    </xf>
    <xf numFmtId="2" fontId="53" fillId="0" borderId="7" xfId="0" applyNumberFormat="1" applyFont="1" applyFill="1" applyBorder="1" applyAlignment="1">
      <alignment horizontal="center"/>
    </xf>
    <xf numFmtId="2" fontId="53" fillId="0" borderId="0" xfId="0" applyNumberFormat="1" applyFont="1" applyFill="1" applyBorder="1" applyAlignment="1">
      <alignment horizontal="center"/>
    </xf>
    <xf numFmtId="2" fontId="53" fillId="0" borderId="11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11" xfId="0" applyNumberFormat="1" applyFont="1" applyBorder="1"/>
    <xf numFmtId="2" fontId="25" fillId="0" borderId="10" xfId="0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0" fontId="25" fillId="0" borderId="0" xfId="0" applyFont="1"/>
    <xf numFmtId="0" fontId="9" fillId="0" borderId="0" xfId="0" applyFont="1"/>
    <xf numFmtId="0" fontId="51" fillId="0" borderId="0" xfId="0" applyFont="1"/>
    <xf numFmtId="0" fontId="45" fillId="0" borderId="0" xfId="0" applyFont="1"/>
    <xf numFmtId="0" fontId="25" fillId="0" borderId="7" xfId="0" applyFont="1" applyBorder="1"/>
    <xf numFmtId="0" fontId="25" fillId="0" borderId="0" xfId="0" applyFont="1" applyBorder="1"/>
    <xf numFmtId="0" fontId="25" fillId="0" borderId="11" xfId="0" applyFont="1" applyBorder="1"/>
    <xf numFmtId="0" fontId="25" fillId="0" borderId="4" xfId="0" applyFont="1" applyBorder="1"/>
    <xf numFmtId="0" fontId="45" fillId="0" borderId="0" xfId="0" applyFont="1" applyBorder="1"/>
    <xf numFmtId="0" fontId="56" fillId="6" borderId="7" xfId="0" applyFont="1" applyFill="1" applyBorder="1"/>
    <xf numFmtId="0" fontId="56" fillId="6" borderId="11" xfId="0" applyFont="1" applyFill="1" applyBorder="1"/>
    <xf numFmtId="0" fontId="25" fillId="0" borderId="0" xfId="0" applyFont="1" applyFill="1"/>
    <xf numFmtId="0" fontId="25" fillId="7" borderId="0" xfId="0" applyFont="1" applyFill="1"/>
    <xf numFmtId="0" fontId="45" fillId="0" borderId="0" xfId="0" applyFont="1" applyFill="1"/>
    <xf numFmtId="0" fontId="52" fillId="0" borderId="0" xfId="0" applyFont="1" applyFill="1" applyBorder="1"/>
    <xf numFmtId="0" fontId="25" fillId="0" borderId="0" xfId="0" applyFont="1" applyAlignment="1">
      <alignment horizontal="left"/>
    </xf>
    <xf numFmtId="0" fontId="45" fillId="7" borderId="0" xfId="0" applyFont="1" applyFill="1"/>
    <xf numFmtId="43" fontId="52" fillId="0" borderId="0" xfId="0" applyNumberFormat="1" applyFont="1"/>
    <xf numFmtId="0" fontId="45" fillId="6" borderId="4" xfId="0" applyFont="1" applyFill="1" applyBorder="1"/>
    <xf numFmtId="0" fontId="45" fillId="0" borderId="0" xfId="0" applyFont="1" applyAlignment="1"/>
    <xf numFmtId="43" fontId="52" fillId="0" borderId="0" xfId="0" applyNumberFormat="1" applyFont="1" applyAlignment="1"/>
    <xf numFmtId="43" fontId="52" fillId="0" borderId="0" xfId="0" applyNumberFormat="1" applyFont="1" applyFill="1"/>
    <xf numFmtId="0" fontId="25" fillId="6" borderId="4" xfId="0" applyFont="1" applyFill="1" applyBorder="1"/>
    <xf numFmtId="0" fontId="25" fillId="6" borderId="0" xfId="0" applyFont="1" applyFill="1"/>
    <xf numFmtId="0" fontId="45" fillId="5" borderId="0" xfId="0" applyFont="1" applyFill="1"/>
    <xf numFmtId="0" fontId="53" fillId="0" borderId="0" xfId="0" applyFont="1" applyFill="1"/>
    <xf numFmtId="0" fontId="25" fillId="5" borderId="0" xfId="0" applyFont="1" applyFill="1"/>
    <xf numFmtId="0" fontId="48" fillId="0" borderId="0" xfId="0" applyFont="1"/>
    <xf numFmtId="0" fontId="45" fillId="0" borderId="0" xfId="0" applyFont="1" applyFill="1" applyBorder="1"/>
    <xf numFmtId="0" fontId="45" fillId="0" borderId="0" xfId="0" applyFont="1" applyAlignment="1">
      <alignment horizontal="left"/>
    </xf>
    <xf numFmtId="0" fontId="45" fillId="0" borderId="7" xfId="0" applyFont="1" applyBorder="1"/>
    <xf numFmtId="0" fontId="45" fillId="0" borderId="11" xfId="0" applyFont="1" applyBorder="1"/>
    <xf numFmtId="0" fontId="45" fillId="5" borderId="0" xfId="0" applyFont="1" applyFill="1" applyAlignment="1">
      <alignment horizontal="center"/>
    </xf>
    <xf numFmtId="0" fontId="57" fillId="0" borderId="0" xfId="0" applyFont="1"/>
    <xf numFmtId="0" fontId="53" fillId="0" borderId="0" xfId="0" applyFont="1"/>
    <xf numFmtId="0" fontId="45" fillId="6" borderId="11" xfId="0" applyFont="1" applyFill="1" applyBorder="1"/>
    <xf numFmtId="0" fontId="45" fillId="6" borderId="0" xfId="0" applyFont="1" applyFill="1" applyBorder="1"/>
    <xf numFmtId="0" fontId="52" fillId="5" borderId="0" xfId="0" applyFont="1" applyFill="1" applyBorder="1"/>
    <xf numFmtId="0" fontId="58" fillId="0" borderId="0" xfId="0" applyFont="1" applyFill="1" applyBorder="1"/>
    <xf numFmtId="0" fontId="52" fillId="0" borderId="0" xfId="357" applyFont="1" applyBorder="1"/>
    <xf numFmtId="0" fontId="52" fillId="0" borderId="0" xfId="357" applyFont="1" applyFill="1" applyBorder="1"/>
    <xf numFmtId="0" fontId="55" fillId="0" borderId="0" xfId="357" applyFont="1" applyFill="1" applyBorder="1"/>
    <xf numFmtId="0" fontId="48" fillId="0" borderId="0" xfId="0" applyFont="1" applyFill="1" applyBorder="1"/>
    <xf numFmtId="0" fontId="48" fillId="5" borderId="0" xfId="0" applyFont="1" applyFill="1" applyBorder="1"/>
    <xf numFmtId="0" fontId="52" fillId="0" borderId="0" xfId="0" applyFont="1" applyBorder="1"/>
    <xf numFmtId="0" fontId="55" fillId="0" borderId="0" xfId="357" applyFont="1" applyBorder="1"/>
    <xf numFmtId="0" fontId="52" fillId="6" borderId="0" xfId="0" applyFont="1" applyFill="1" applyBorder="1"/>
    <xf numFmtId="0" fontId="52" fillId="0" borderId="7" xfId="0" applyFont="1" applyFill="1" applyBorder="1"/>
    <xf numFmtId="0" fontId="52" fillId="0" borderId="11" xfId="0" applyFont="1" applyFill="1" applyBorder="1"/>
    <xf numFmtId="0" fontId="25" fillId="0" borderId="7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5" borderId="0" xfId="0" applyFont="1" applyFill="1" applyBorder="1"/>
    <xf numFmtId="0" fontId="25" fillId="0" borderId="7" xfId="0" applyFont="1" applyBorder="1" applyAlignment="1"/>
    <xf numFmtId="2" fontId="4" fillId="0" borderId="12" xfId="0" applyNumberFormat="1" applyFont="1" applyFill="1" applyBorder="1" applyAlignment="1">
      <alignment horizontal="center"/>
    </xf>
    <xf numFmtId="0" fontId="6" fillId="0" borderId="0" xfId="0" applyFont="1"/>
    <xf numFmtId="166" fontId="5" fillId="0" borderId="16" xfId="0" applyNumberFormat="1" applyFont="1" applyFill="1" applyBorder="1" applyAlignment="1">
      <alignment horizontal="center"/>
    </xf>
    <xf numFmtId="166" fontId="5" fillId="0" borderId="17" xfId="0" applyNumberFormat="1" applyFont="1" applyFill="1" applyBorder="1" applyAlignment="1">
      <alignment horizontal="center"/>
    </xf>
    <xf numFmtId="2" fontId="17" fillId="0" borderId="18" xfId="0" applyNumberFormat="1" applyFont="1" applyFill="1" applyBorder="1" applyAlignment="1">
      <alignment horizontal="center"/>
    </xf>
    <xf numFmtId="2" fontId="17" fillId="0" borderId="19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/>
    </xf>
    <xf numFmtId="2" fontId="4" fillId="0" borderId="21" xfId="0" applyNumberFormat="1" applyFont="1" applyFill="1" applyBorder="1" applyAlignment="1">
      <alignment horizontal="center"/>
    </xf>
    <xf numFmtId="2" fontId="4" fillId="0" borderId="22" xfId="0" applyNumberFormat="1" applyFont="1" applyFill="1" applyBorder="1" applyAlignment="1">
      <alignment horizontal="center"/>
    </xf>
    <xf numFmtId="0" fontId="12" fillId="0" borderId="5" xfId="0" applyFont="1" applyFill="1" applyBorder="1"/>
    <xf numFmtId="165" fontId="59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4" fillId="0" borderId="14" xfId="0" applyNumberFormat="1" applyFont="1" applyFill="1" applyBorder="1" applyAlignment="1">
      <alignment horizontal="center"/>
    </xf>
    <xf numFmtId="166" fontId="4" fillId="0" borderId="15" xfId="0" applyNumberFormat="1" applyFont="1" applyFill="1" applyBorder="1" applyAlignment="1">
      <alignment horizontal="center"/>
    </xf>
    <xf numFmtId="2" fontId="12" fillId="0" borderId="19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1" fontId="37" fillId="0" borderId="14" xfId="357" applyNumberFormat="1" applyFont="1" applyFill="1" applyBorder="1" applyAlignment="1">
      <alignment horizontal="center"/>
    </xf>
    <xf numFmtId="166" fontId="12" fillId="0" borderId="14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24" fillId="0" borderId="14" xfId="0" applyFont="1" applyBorder="1" applyAlignment="1">
      <alignment horizontal="center"/>
    </xf>
    <xf numFmtId="2" fontId="24" fillId="0" borderId="19" xfId="0" applyNumberFormat="1" applyFont="1" applyFill="1" applyBorder="1" applyAlignment="1">
      <alignment horizontal="center"/>
    </xf>
    <xf numFmtId="166" fontId="24" fillId="0" borderId="14" xfId="0" applyNumberFormat="1" applyFont="1" applyFill="1" applyBorder="1" applyAlignment="1">
      <alignment horizontal="center"/>
    </xf>
    <xf numFmtId="1" fontId="23" fillId="0" borderId="14" xfId="357" applyNumberFormat="1" applyFont="1" applyFill="1" applyBorder="1" applyAlignment="1">
      <alignment horizontal="center"/>
    </xf>
    <xf numFmtId="0" fontId="37" fillId="0" borderId="14" xfId="0" applyFont="1" applyFill="1" applyBorder="1" applyAlignment="1">
      <alignment horizontal="center"/>
    </xf>
    <xf numFmtId="165" fontId="32" fillId="2" borderId="0" xfId="0" quotePrefix="1" applyNumberFormat="1" applyFont="1" applyFill="1" applyBorder="1" applyAlignment="1">
      <alignment horizontal="center"/>
    </xf>
    <xf numFmtId="165" fontId="32" fillId="2" borderId="7" xfId="0" quotePrefix="1" applyNumberFormat="1" applyFont="1" applyFill="1" applyBorder="1" applyAlignment="1">
      <alignment horizontal="center"/>
    </xf>
    <xf numFmtId="165" fontId="32" fillId="2" borderId="4" xfId="0" quotePrefix="1" applyNumberFormat="1" applyFont="1" applyFill="1" applyBorder="1" applyAlignment="1">
      <alignment horizontal="center"/>
    </xf>
    <xf numFmtId="165" fontId="32" fillId="2" borderId="11" xfId="0" quotePrefix="1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2" fontId="4" fillId="0" borderId="20" xfId="0" applyNumberFormat="1" applyFont="1" applyFill="1" applyBorder="1" applyAlignment="1">
      <alignment horizontal="center"/>
    </xf>
    <xf numFmtId="2" fontId="12" fillId="0" borderId="14" xfId="0" applyNumberFormat="1" applyFont="1" applyFill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60" fillId="0" borderId="0" xfId="0" applyFont="1"/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2" fillId="0" borderId="0" xfId="0" applyFont="1" applyFill="1" applyAlignment="1">
      <alignment horizontal="center"/>
    </xf>
    <xf numFmtId="0" fontId="63" fillId="0" borderId="0" xfId="0" applyFont="1" applyAlignment="1">
      <alignment horizontal="center"/>
    </xf>
    <xf numFmtId="0" fontId="60" fillId="0" borderId="6" xfId="0" applyFont="1" applyBorder="1" applyAlignment="1">
      <alignment horizontal="center"/>
    </xf>
    <xf numFmtId="0" fontId="60" fillId="0" borderId="8" xfId="0" applyFont="1" applyBorder="1" applyAlignment="1">
      <alignment horizontal="center"/>
    </xf>
    <xf numFmtId="0" fontId="60" fillId="0" borderId="6" xfId="0" applyFont="1" applyFill="1" applyBorder="1"/>
    <xf numFmtId="0" fontId="60" fillId="0" borderId="8" xfId="0" applyFont="1" applyFill="1" applyBorder="1"/>
    <xf numFmtId="0" fontId="64" fillId="0" borderId="0" xfId="0" applyFont="1" applyFill="1" applyBorder="1"/>
    <xf numFmtId="2" fontId="32" fillId="0" borderId="0" xfId="0" applyNumberFormat="1" applyFont="1" applyFill="1" applyBorder="1" applyAlignment="1">
      <alignment horizontal="center"/>
    </xf>
    <xf numFmtId="165" fontId="32" fillId="0" borderId="9" xfId="0" quotePrefix="1" applyNumberFormat="1" applyFont="1" applyFill="1" applyBorder="1" applyAlignment="1">
      <alignment horizontal="center"/>
    </xf>
    <xf numFmtId="0" fontId="32" fillId="0" borderId="11" xfId="0" applyFont="1" applyFill="1" applyBorder="1"/>
    <xf numFmtId="0" fontId="35" fillId="0" borderId="14" xfId="0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17" fontId="24" fillId="0" borderId="0" xfId="0" applyNumberFormat="1" applyFont="1" applyAlignment="1">
      <alignment horizontal="center"/>
    </xf>
    <xf numFmtId="0" fontId="37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12" fillId="0" borderId="0" xfId="0" quotePrefix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/>
    <xf numFmtId="0" fontId="5" fillId="0" borderId="0" xfId="0" applyFont="1" applyFill="1" applyAlignment="1"/>
    <xf numFmtId="0" fontId="17" fillId="0" borderId="0" xfId="0" applyFont="1" applyFill="1" applyAlignment="1"/>
    <xf numFmtId="0" fontId="12" fillId="0" borderId="0" xfId="0" applyFont="1" applyFill="1" applyBorder="1" applyAlignment="1"/>
    <xf numFmtId="0" fontId="38" fillId="0" borderId="0" xfId="0" applyFont="1" applyFill="1" applyBorder="1" applyAlignment="1"/>
    <xf numFmtId="0" fontId="37" fillId="0" borderId="0" xfId="357" applyFont="1" applyFill="1" applyBorder="1" applyAlignment="1"/>
    <xf numFmtId="0" fontId="10" fillId="0" borderId="0" xfId="0" applyFont="1" applyFill="1"/>
    <xf numFmtId="0" fontId="6" fillId="0" borderId="0" xfId="0" applyFont="1" applyFill="1"/>
    <xf numFmtId="0" fontId="17" fillId="0" borderId="0" xfId="0" applyFont="1" applyFill="1"/>
    <xf numFmtId="166" fontId="7" fillId="0" borderId="0" xfId="0" applyNumberFormat="1" applyFont="1" applyFill="1" applyAlignment="1">
      <alignment horizontal="center"/>
    </xf>
    <xf numFmtId="166" fontId="5" fillId="0" borderId="13" xfId="0" applyNumberFormat="1" applyFont="1" applyFill="1" applyBorder="1" applyAlignment="1">
      <alignment horizontal="center"/>
    </xf>
    <xf numFmtId="166" fontId="17" fillId="0" borderId="14" xfId="0" applyNumberFormat="1" applyFont="1" applyFill="1" applyBorder="1" applyAlignment="1">
      <alignment horizontal="center"/>
    </xf>
    <xf numFmtId="0" fontId="23" fillId="0" borderId="14" xfId="0" applyFont="1" applyFill="1" applyBorder="1" applyAlignment="1">
      <alignment horizontal="center"/>
    </xf>
    <xf numFmtId="2" fontId="4" fillId="0" borderId="26" xfId="0" applyNumberFormat="1" applyFont="1" applyFill="1" applyBorder="1" applyAlignment="1">
      <alignment horizontal="center"/>
    </xf>
    <xf numFmtId="0" fontId="44" fillId="0" borderId="0" xfId="0" applyFont="1" applyFill="1" applyBorder="1"/>
    <xf numFmtId="0" fontId="33" fillId="0" borderId="0" xfId="0" applyFont="1" applyFill="1" applyBorder="1"/>
    <xf numFmtId="43" fontId="23" fillId="0" borderId="0" xfId="0" applyNumberFormat="1" applyFont="1" applyFill="1" applyBorder="1"/>
    <xf numFmtId="0" fontId="12" fillId="0" borderId="0" xfId="0" applyFont="1" applyFill="1" applyBorder="1" applyAlignment="1">
      <alignment horizontal="left"/>
    </xf>
    <xf numFmtId="0" fontId="24" fillId="0" borderId="0" xfId="0" applyFont="1" applyFill="1" applyBorder="1" applyAlignment="1"/>
    <xf numFmtId="0" fontId="4" fillId="0" borderId="14" xfId="0" applyFont="1" applyFill="1" applyBorder="1"/>
    <xf numFmtId="166" fontId="5" fillId="0" borderId="23" xfId="0" applyNumberFormat="1" applyFont="1" applyBorder="1" applyAlignment="1">
      <alignment horizontal="center"/>
    </xf>
    <xf numFmtId="166" fontId="17" fillId="0" borderId="24" xfId="0" applyNumberFormat="1" applyFont="1" applyBorder="1" applyAlignment="1">
      <alignment horizontal="center"/>
    </xf>
    <xf numFmtId="166" fontId="13" fillId="0" borderId="24" xfId="0" applyNumberFormat="1" applyFont="1" applyFill="1" applyBorder="1" applyAlignment="1">
      <alignment horizontal="center"/>
    </xf>
    <xf numFmtId="166" fontId="5" fillId="0" borderId="24" xfId="0" applyNumberFormat="1" applyFont="1" applyFill="1" applyBorder="1" applyAlignment="1">
      <alignment horizontal="center"/>
    </xf>
    <xf numFmtId="166" fontId="12" fillId="0" borderId="24" xfId="0" applyNumberFormat="1" applyFont="1" applyFill="1" applyBorder="1" applyAlignment="1">
      <alignment horizontal="center"/>
    </xf>
    <xf numFmtId="166" fontId="5" fillId="0" borderId="25" xfId="0" applyNumberFormat="1" applyFont="1" applyBorder="1" applyAlignment="1">
      <alignment horizontal="center"/>
    </xf>
  </cellXfs>
  <cellStyles count="360">
    <cellStyle name="Currency" xfId="358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Normal" xfId="0" builtinId="0"/>
    <cellStyle name="Normal 2" xfId="357" xr:uid="{00000000-0005-0000-0000-000066010000}"/>
    <cellStyle name="Normal 5" xfId="359" xr:uid="{00000000-0005-0000-0000-00006701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3"/>
  <sheetViews>
    <sheetView tabSelected="1" zoomScale="85" zoomScaleNormal="85" workbookViewId="0">
      <pane xSplit="3" ySplit="4" topLeftCell="D5" activePane="bottomRight" state="frozen"/>
      <selection pane="topRight" activeCell="E1" sqref="E1"/>
      <selection pane="bottomLeft" activeCell="A8" sqref="A8"/>
      <selection pane="bottomRight" activeCell="D12" sqref="D12"/>
    </sheetView>
  </sheetViews>
  <sheetFormatPr defaultColWidth="10.875" defaultRowHeight="15.75"/>
  <cols>
    <col min="1" max="1" width="11.125" style="156" customWidth="1"/>
    <col min="2" max="2" width="15" style="183" customWidth="1"/>
    <col min="3" max="3" width="33.25" style="65" customWidth="1"/>
    <col min="4" max="4" width="41" style="4" customWidth="1"/>
    <col min="5" max="5" width="10.75" style="4" customWidth="1"/>
    <col min="6" max="6" width="20.375" style="30" customWidth="1"/>
    <col min="7" max="7" width="6.625" style="574" customWidth="1"/>
    <col min="8" max="8" width="10.875" style="31" customWidth="1"/>
    <col min="9" max="9" width="12.375" style="31" customWidth="1"/>
    <col min="10" max="10" width="6.875" style="31" customWidth="1"/>
    <col min="11" max="11" width="8" style="32" customWidth="1"/>
    <col min="12" max="16384" width="10.875" style="4"/>
  </cols>
  <sheetData>
    <row r="1" spans="1:13" s="6" customFormat="1" ht="23.25">
      <c r="A1" s="627" t="s">
        <v>947</v>
      </c>
      <c r="B1" s="628"/>
      <c r="C1" s="620" t="s">
        <v>0</v>
      </c>
      <c r="E1" s="563"/>
      <c r="F1" s="7"/>
      <c r="G1" s="630"/>
      <c r="H1" s="8"/>
      <c r="I1" s="8"/>
      <c r="J1" s="8"/>
      <c r="K1" s="32" t="s">
        <v>48</v>
      </c>
    </row>
    <row r="2" spans="1:13" ht="16.5" thickBot="1">
      <c r="B2" s="629"/>
      <c r="C2" s="184"/>
      <c r="K2" s="32" t="s">
        <v>45</v>
      </c>
      <c r="L2" s="122"/>
    </row>
    <row r="3" spans="1:13" s="34" customFormat="1">
      <c r="A3" s="156"/>
      <c r="B3" s="629"/>
      <c r="C3" s="622"/>
      <c r="F3" s="11"/>
      <c r="G3" s="631" t="s">
        <v>1238</v>
      </c>
      <c r="H3" s="5"/>
      <c r="I3" s="564" t="s">
        <v>997</v>
      </c>
      <c r="J3" s="565" t="s">
        <v>1240</v>
      </c>
      <c r="K3" s="641" t="s">
        <v>182</v>
      </c>
    </row>
    <row r="4" spans="1:13" s="22" customFormat="1">
      <c r="A4" s="156" t="s">
        <v>4</v>
      </c>
      <c r="B4" s="629" t="s">
        <v>102</v>
      </c>
      <c r="C4" s="623" t="s">
        <v>182</v>
      </c>
      <c r="D4" s="22" t="s">
        <v>183</v>
      </c>
      <c r="E4" s="22" t="s">
        <v>3</v>
      </c>
      <c r="F4" s="23" t="s">
        <v>184</v>
      </c>
      <c r="G4" s="632" t="s">
        <v>998</v>
      </c>
      <c r="H4" s="24" t="s">
        <v>5</v>
      </c>
      <c r="I4" s="566" t="s">
        <v>6</v>
      </c>
      <c r="J4" s="567" t="s">
        <v>1167</v>
      </c>
      <c r="K4" s="642" t="s">
        <v>46</v>
      </c>
    </row>
    <row r="5" spans="1:13" s="15" customFormat="1">
      <c r="A5" s="156" t="s">
        <v>1239</v>
      </c>
      <c r="B5" s="25" t="s">
        <v>1</v>
      </c>
      <c r="C5" s="86" t="s">
        <v>101</v>
      </c>
      <c r="D5" s="25"/>
      <c r="E5" s="25"/>
      <c r="F5" s="26"/>
      <c r="G5" s="580"/>
      <c r="H5" s="29"/>
      <c r="I5" s="568">
        <f t="shared" ref="I5:I17" si="0">H5*G5</f>
        <v>0</v>
      </c>
      <c r="J5" s="577"/>
      <c r="K5" s="643"/>
    </row>
    <row r="6" spans="1:13" s="90" customFormat="1">
      <c r="A6" s="177"/>
      <c r="B6" s="188"/>
      <c r="C6" s="624" t="s">
        <v>989</v>
      </c>
      <c r="D6" s="188"/>
      <c r="E6" s="188"/>
      <c r="F6" s="163"/>
      <c r="G6" s="580"/>
      <c r="H6" s="346"/>
      <c r="I6" s="568">
        <f t="shared" si="0"/>
        <v>0</v>
      </c>
      <c r="J6" s="569"/>
      <c r="K6" s="643"/>
    </row>
    <row r="7" spans="1:13" s="188" customFormat="1">
      <c r="A7" s="177"/>
      <c r="B7" s="154" t="s">
        <v>108</v>
      </c>
      <c r="C7" s="147" t="s">
        <v>20</v>
      </c>
      <c r="D7" s="154"/>
      <c r="E7" s="154"/>
      <c r="F7" s="123"/>
      <c r="G7" s="581"/>
      <c r="H7" s="127"/>
      <c r="I7" s="568">
        <f t="shared" si="0"/>
        <v>0</v>
      </c>
      <c r="J7" s="569"/>
      <c r="K7" s="644"/>
    </row>
    <row r="8" spans="1:13" s="188" customFormat="1">
      <c r="A8" s="177"/>
      <c r="B8" s="154"/>
      <c r="C8" s="147" t="s">
        <v>33</v>
      </c>
      <c r="D8" s="154"/>
      <c r="E8" s="154"/>
      <c r="F8" s="123"/>
      <c r="G8" s="581"/>
      <c r="H8" s="127"/>
      <c r="I8" s="568">
        <f t="shared" si="0"/>
        <v>0</v>
      </c>
      <c r="J8" s="569"/>
      <c r="K8" s="644"/>
    </row>
    <row r="9" spans="1:13" s="154" customFormat="1">
      <c r="A9" s="177"/>
      <c r="C9" s="147" t="s">
        <v>36</v>
      </c>
      <c r="F9" s="123"/>
      <c r="G9" s="581"/>
      <c r="H9" s="127"/>
      <c r="I9" s="568">
        <f t="shared" si="0"/>
        <v>0</v>
      </c>
      <c r="J9" s="569"/>
      <c r="K9" s="644"/>
    </row>
    <row r="10" spans="1:13" s="154" customFormat="1">
      <c r="A10" s="177"/>
      <c r="C10" s="147" t="s">
        <v>39</v>
      </c>
      <c r="F10" s="123"/>
      <c r="G10" s="581"/>
      <c r="H10" s="127"/>
      <c r="I10" s="568">
        <f t="shared" si="0"/>
        <v>0</v>
      </c>
      <c r="J10" s="569"/>
      <c r="K10" s="644"/>
    </row>
    <row r="11" spans="1:13" s="154" customFormat="1">
      <c r="A11" s="177"/>
      <c r="C11" s="147" t="s">
        <v>211</v>
      </c>
      <c r="F11" s="123"/>
      <c r="G11" s="581"/>
      <c r="H11" s="127"/>
      <c r="I11" s="568">
        <f t="shared" si="0"/>
        <v>0</v>
      </c>
      <c r="J11" s="569"/>
      <c r="K11" s="644"/>
    </row>
    <row r="12" spans="1:13" s="154" customFormat="1">
      <c r="A12" s="177"/>
      <c r="C12" s="147" t="s">
        <v>41</v>
      </c>
      <c r="D12" s="147"/>
      <c r="F12" s="123"/>
      <c r="G12" s="581"/>
      <c r="H12" s="127"/>
      <c r="I12" s="568">
        <f t="shared" si="0"/>
        <v>0</v>
      </c>
      <c r="J12" s="569"/>
      <c r="K12" s="644"/>
    </row>
    <row r="13" spans="1:13" s="44" customFormat="1">
      <c r="A13" s="177"/>
      <c r="B13" s="154" t="s">
        <v>107</v>
      </c>
      <c r="C13" s="147" t="s">
        <v>1182</v>
      </c>
      <c r="D13" s="154"/>
      <c r="E13" s="154"/>
      <c r="F13" s="123"/>
      <c r="G13" s="575"/>
      <c r="H13" s="127"/>
      <c r="I13" s="568">
        <f t="shared" si="0"/>
        <v>0</v>
      </c>
      <c r="J13" s="569"/>
      <c r="K13" s="644"/>
      <c r="L13" s="45"/>
      <c r="M13" s="45"/>
    </row>
    <row r="14" spans="1:13" s="44" customFormat="1">
      <c r="A14" s="177"/>
      <c r="B14" s="154"/>
      <c r="C14" s="147" t="s">
        <v>24</v>
      </c>
      <c r="D14" s="154"/>
      <c r="E14" s="154"/>
      <c r="F14" s="123"/>
      <c r="G14" s="575"/>
      <c r="H14" s="127"/>
      <c r="I14" s="568">
        <f t="shared" si="0"/>
        <v>0</v>
      </c>
      <c r="J14" s="569"/>
      <c r="K14" s="644"/>
    </row>
    <row r="15" spans="1:13" s="44" customFormat="1">
      <c r="A15" s="177"/>
      <c r="B15" s="154"/>
      <c r="C15" s="147" t="s">
        <v>26</v>
      </c>
      <c r="D15" s="154"/>
      <c r="E15" s="154"/>
      <c r="F15" s="123"/>
      <c r="G15" s="575"/>
      <c r="H15" s="127"/>
      <c r="I15" s="568">
        <f t="shared" si="0"/>
        <v>0</v>
      </c>
      <c r="J15" s="569"/>
      <c r="K15" s="644"/>
    </row>
    <row r="16" spans="1:13" s="44" customFormat="1">
      <c r="A16" s="188"/>
      <c r="B16" s="154"/>
      <c r="C16" s="154" t="s">
        <v>1024</v>
      </c>
      <c r="D16" s="154"/>
      <c r="E16" s="154"/>
      <c r="F16" s="123"/>
      <c r="G16" s="575"/>
      <c r="H16" s="127"/>
      <c r="I16" s="568">
        <f t="shared" si="0"/>
        <v>0</v>
      </c>
      <c r="J16" s="569"/>
      <c r="K16" s="644"/>
    </row>
    <row r="17" spans="1:11" s="44" customFormat="1">
      <c r="A17" s="177"/>
      <c r="B17" s="154" t="s">
        <v>57</v>
      </c>
      <c r="C17" s="147" t="s">
        <v>999</v>
      </c>
      <c r="D17" s="635"/>
      <c r="E17" s="635"/>
      <c r="F17" s="123"/>
      <c r="G17" s="640"/>
      <c r="H17" s="127"/>
      <c r="I17" s="568">
        <f t="shared" si="0"/>
        <v>0</v>
      </c>
      <c r="J17" s="569"/>
      <c r="K17" s="644"/>
    </row>
    <row r="18" spans="1:11" s="44" customFormat="1">
      <c r="A18" s="177"/>
      <c r="B18" s="154"/>
      <c r="C18" s="147" t="s">
        <v>253</v>
      </c>
      <c r="D18" s="147"/>
      <c r="E18" s="154"/>
      <c r="F18" s="123"/>
      <c r="G18" s="575"/>
      <c r="H18" s="127"/>
      <c r="I18" s="568">
        <f t="shared" ref="I18:I37" si="1">H18*G18</f>
        <v>0</v>
      </c>
      <c r="J18" s="569"/>
      <c r="K18" s="644"/>
    </row>
    <row r="19" spans="1:11" s="44" customFormat="1">
      <c r="A19" s="177"/>
      <c r="B19" s="154"/>
      <c r="C19" s="147" t="s">
        <v>79</v>
      </c>
      <c r="D19" s="154"/>
      <c r="E19" s="154"/>
      <c r="F19" s="123"/>
      <c r="G19" s="615"/>
      <c r="H19" s="127"/>
      <c r="I19" s="568">
        <f t="shared" si="1"/>
        <v>0</v>
      </c>
      <c r="J19" s="569"/>
      <c r="K19" s="644"/>
    </row>
    <row r="20" spans="1:11" s="44" customFormat="1">
      <c r="A20" s="177"/>
      <c r="B20" s="154"/>
      <c r="C20" s="136" t="s">
        <v>187</v>
      </c>
      <c r="D20" s="154"/>
      <c r="E20" s="154"/>
      <c r="F20" s="123"/>
      <c r="G20" s="575"/>
      <c r="H20" s="127"/>
      <c r="I20" s="568">
        <f t="shared" si="1"/>
        <v>0</v>
      </c>
      <c r="J20" s="569"/>
      <c r="K20" s="644"/>
    </row>
    <row r="21" spans="1:11" s="188" customFormat="1">
      <c r="A21" s="177" t="s">
        <v>11</v>
      </c>
      <c r="C21" s="624" t="s">
        <v>428</v>
      </c>
      <c r="F21" s="163"/>
      <c r="G21" s="580"/>
      <c r="H21" s="346"/>
      <c r="I21" s="568">
        <f t="shared" si="1"/>
        <v>0</v>
      </c>
      <c r="J21" s="577"/>
      <c r="K21" s="643"/>
    </row>
    <row r="22" spans="1:11" s="188" customFormat="1">
      <c r="A22" s="177"/>
      <c r="C22" s="624" t="s">
        <v>974</v>
      </c>
      <c r="F22" s="163"/>
      <c r="G22" s="580"/>
      <c r="H22" s="346"/>
      <c r="I22" s="568">
        <f t="shared" si="1"/>
        <v>0</v>
      </c>
      <c r="J22" s="577"/>
      <c r="K22" s="643"/>
    </row>
    <row r="23" spans="1:11" s="188" customFormat="1">
      <c r="A23" s="177"/>
      <c r="C23" s="624" t="s">
        <v>77</v>
      </c>
      <c r="F23" s="163"/>
      <c r="G23" s="580"/>
      <c r="H23" s="346"/>
      <c r="I23" s="568">
        <f t="shared" si="1"/>
        <v>0</v>
      </c>
      <c r="J23" s="577"/>
      <c r="K23" s="643"/>
    </row>
    <row r="24" spans="1:11" s="90" customFormat="1">
      <c r="A24" s="636"/>
      <c r="B24" s="188" t="s">
        <v>111</v>
      </c>
      <c r="C24" s="624" t="s">
        <v>111</v>
      </c>
      <c r="D24" s="188"/>
      <c r="E24" s="188"/>
      <c r="F24" s="163"/>
      <c r="G24" s="580"/>
      <c r="H24" s="346"/>
      <c r="I24" s="568">
        <f t="shared" si="1"/>
        <v>0</v>
      </c>
      <c r="J24" s="577"/>
      <c r="K24" s="645"/>
    </row>
    <row r="25" spans="1:11" s="90" customFormat="1">
      <c r="A25" s="636"/>
      <c r="B25" s="188" t="s">
        <v>112</v>
      </c>
      <c r="C25" s="624" t="s">
        <v>1241</v>
      </c>
      <c r="D25" s="188"/>
      <c r="E25" s="346"/>
      <c r="F25" s="163"/>
      <c r="G25" s="580"/>
      <c r="H25" s="346"/>
      <c r="I25" s="568">
        <f t="shared" si="1"/>
        <v>0</v>
      </c>
      <c r="J25" s="577"/>
      <c r="K25" s="645"/>
    </row>
    <row r="26" spans="1:11" s="90" customFormat="1">
      <c r="A26" s="636"/>
      <c r="B26" s="188"/>
      <c r="C26" s="624" t="s">
        <v>1242</v>
      </c>
      <c r="D26" s="188"/>
      <c r="E26" s="346"/>
      <c r="F26" s="163"/>
      <c r="G26" s="580"/>
      <c r="H26" s="346"/>
      <c r="I26" s="568">
        <f t="shared" si="1"/>
        <v>0</v>
      </c>
      <c r="J26" s="577"/>
      <c r="K26" s="645"/>
    </row>
    <row r="27" spans="1:11" s="90" customFormat="1">
      <c r="A27" s="636"/>
      <c r="B27" s="188"/>
      <c r="C27" s="624" t="s">
        <v>19</v>
      </c>
      <c r="D27" s="188"/>
      <c r="E27" s="346"/>
      <c r="F27" s="163"/>
      <c r="G27" s="580"/>
      <c r="H27" s="346"/>
      <c r="I27" s="568">
        <f t="shared" si="1"/>
        <v>0</v>
      </c>
      <c r="J27" s="577"/>
      <c r="K27" s="645"/>
    </row>
    <row r="28" spans="1:11" s="90" customFormat="1">
      <c r="A28" s="636"/>
      <c r="B28" s="188" t="s">
        <v>656</v>
      </c>
      <c r="C28" s="624" t="s">
        <v>657</v>
      </c>
      <c r="D28" s="188"/>
      <c r="E28" s="188"/>
      <c r="F28" s="163"/>
      <c r="G28" s="580"/>
      <c r="H28" s="346"/>
      <c r="I28" s="568">
        <f t="shared" si="1"/>
        <v>0</v>
      </c>
      <c r="J28" s="577"/>
      <c r="K28" s="645"/>
    </row>
    <row r="29" spans="1:11" s="90" customFormat="1">
      <c r="A29" s="636"/>
      <c r="B29" s="188" t="s">
        <v>1186</v>
      </c>
      <c r="C29" s="624" t="s">
        <v>1187</v>
      </c>
      <c r="D29" s="188"/>
      <c r="E29" s="188"/>
      <c r="F29" s="163"/>
      <c r="G29" s="580"/>
      <c r="H29" s="346"/>
      <c r="I29" s="568">
        <f t="shared" si="1"/>
        <v>0</v>
      </c>
      <c r="J29" s="577"/>
      <c r="K29" s="645"/>
    </row>
    <row r="30" spans="1:11" s="188" customFormat="1">
      <c r="A30" s="177"/>
      <c r="B30" s="188" t="s">
        <v>226</v>
      </c>
      <c r="C30" s="624" t="s">
        <v>1243</v>
      </c>
      <c r="D30" s="55"/>
      <c r="E30" s="55"/>
      <c r="F30" s="57"/>
      <c r="G30" s="580"/>
      <c r="H30" s="346"/>
      <c r="I30" s="568">
        <f t="shared" si="1"/>
        <v>0</v>
      </c>
      <c r="J30" s="577"/>
      <c r="K30" s="643"/>
    </row>
    <row r="31" spans="1:11" s="188" customFormat="1">
      <c r="A31" s="177"/>
      <c r="B31" s="188" t="s">
        <v>1171</v>
      </c>
      <c r="C31" s="624" t="s">
        <v>1172</v>
      </c>
      <c r="D31" s="55"/>
      <c r="E31" s="55"/>
      <c r="F31" s="57"/>
      <c r="G31" s="580"/>
      <c r="H31" s="346"/>
      <c r="I31" s="568">
        <f t="shared" si="1"/>
        <v>0</v>
      </c>
      <c r="J31" s="577"/>
      <c r="K31" s="643"/>
    </row>
    <row r="32" spans="1:11" s="188" customFormat="1">
      <c r="A32" s="177"/>
      <c r="C32" s="624" t="s">
        <v>1173</v>
      </c>
      <c r="D32" s="55"/>
      <c r="E32" s="55"/>
      <c r="F32" s="57"/>
      <c r="G32" s="580"/>
      <c r="H32" s="346"/>
      <c r="I32" s="568">
        <f t="shared" si="1"/>
        <v>0</v>
      </c>
      <c r="J32" s="577"/>
      <c r="K32" s="643"/>
    </row>
    <row r="33" spans="1:11" s="44" customFormat="1">
      <c r="A33" s="177"/>
      <c r="B33" s="154" t="s">
        <v>1235</v>
      </c>
      <c r="C33" s="147" t="s">
        <v>1174</v>
      </c>
      <c r="D33" s="55"/>
      <c r="E33" s="55"/>
      <c r="F33" s="57"/>
      <c r="G33" s="575"/>
      <c r="H33" s="58"/>
      <c r="I33" s="568">
        <f t="shared" si="1"/>
        <v>0</v>
      </c>
      <c r="J33" s="569"/>
      <c r="K33" s="643"/>
    </row>
    <row r="34" spans="1:11" s="44" customFormat="1">
      <c r="A34" s="177"/>
      <c r="B34" s="154"/>
      <c r="C34" s="147" t="s">
        <v>1197</v>
      </c>
      <c r="D34" s="55"/>
      <c r="E34" s="154"/>
      <c r="F34" s="55"/>
      <c r="G34" s="575"/>
      <c r="H34" s="58"/>
      <c r="I34" s="568">
        <f t="shared" si="1"/>
        <v>0</v>
      </c>
      <c r="J34" s="569"/>
      <c r="K34" s="643"/>
    </row>
    <row r="35" spans="1:11" s="90" customFormat="1" ht="15" customHeight="1">
      <c r="A35" s="177" t="s">
        <v>951</v>
      </c>
      <c r="B35" s="188" t="s">
        <v>80</v>
      </c>
      <c r="C35" s="624" t="s">
        <v>1244</v>
      </c>
      <c r="D35" s="188"/>
      <c r="E35" s="188"/>
      <c r="F35" s="123"/>
      <c r="G35" s="580"/>
      <c r="H35" s="127"/>
      <c r="I35" s="568">
        <f t="shared" si="1"/>
        <v>0</v>
      </c>
      <c r="J35" s="577"/>
      <c r="K35" s="643"/>
    </row>
    <row r="36" spans="1:11" s="90" customFormat="1">
      <c r="A36" s="188"/>
      <c r="B36" s="188"/>
      <c r="C36" s="624" t="s">
        <v>191</v>
      </c>
      <c r="D36" s="637"/>
      <c r="E36" s="637"/>
      <c r="F36" s="163"/>
      <c r="G36" s="580"/>
      <c r="H36" s="346"/>
      <c r="I36" s="568">
        <f t="shared" si="1"/>
        <v>0</v>
      </c>
      <c r="J36" s="577"/>
      <c r="K36" s="643"/>
    </row>
    <row r="37" spans="1:11" s="90" customFormat="1">
      <c r="A37" s="177"/>
      <c r="B37" s="188" t="s">
        <v>81</v>
      </c>
      <c r="C37" s="624" t="s">
        <v>81</v>
      </c>
      <c r="D37" s="188"/>
      <c r="E37" s="188"/>
      <c r="F37" s="163"/>
      <c r="G37" s="580"/>
      <c r="H37" s="346"/>
      <c r="I37" s="568">
        <f t="shared" si="1"/>
        <v>0</v>
      </c>
      <c r="J37" s="577"/>
      <c r="K37" s="643"/>
    </row>
    <row r="38" spans="1:11" s="90" customFormat="1">
      <c r="A38" s="177"/>
      <c r="B38" s="188" t="s">
        <v>122</v>
      </c>
      <c r="C38" s="624" t="s">
        <v>1245</v>
      </c>
      <c r="D38" s="188"/>
      <c r="E38" s="188"/>
      <c r="F38" s="163"/>
      <c r="G38" s="580"/>
      <c r="H38" s="346"/>
      <c r="I38" s="568">
        <f t="shared" ref="I38:I95" si="2">H38*G38</f>
        <v>0</v>
      </c>
      <c r="J38" s="577"/>
      <c r="K38" s="643"/>
    </row>
    <row r="39" spans="1:11" s="90" customFormat="1">
      <c r="A39" s="177"/>
      <c r="B39" s="188"/>
      <c r="C39" s="624" t="s">
        <v>1246</v>
      </c>
      <c r="D39" s="188"/>
      <c r="E39" s="188"/>
      <c r="F39" s="163"/>
      <c r="G39" s="580"/>
      <c r="H39" s="346"/>
      <c r="I39" s="568">
        <f t="shared" si="2"/>
        <v>0</v>
      </c>
      <c r="J39" s="577"/>
      <c r="K39" s="643"/>
    </row>
    <row r="40" spans="1:11" s="90" customFormat="1">
      <c r="A40" s="177"/>
      <c r="B40" s="188" t="s">
        <v>146</v>
      </c>
      <c r="C40" s="624" t="s">
        <v>147</v>
      </c>
      <c r="D40" s="55"/>
      <c r="E40" s="55"/>
      <c r="F40" s="163"/>
      <c r="G40" s="580"/>
      <c r="H40" s="346"/>
      <c r="I40" s="568">
        <f t="shared" si="2"/>
        <v>0</v>
      </c>
      <c r="J40" s="577"/>
      <c r="K40" s="643"/>
    </row>
    <row r="41" spans="1:11" s="90" customFormat="1">
      <c r="A41" s="177"/>
      <c r="B41" s="188" t="s">
        <v>103</v>
      </c>
      <c r="C41" s="624" t="s">
        <v>141</v>
      </c>
      <c r="D41" s="188"/>
      <c r="E41" s="188"/>
      <c r="F41" s="163"/>
      <c r="G41" s="580"/>
      <c r="H41" s="346"/>
      <c r="I41" s="568">
        <f t="shared" si="2"/>
        <v>0</v>
      </c>
      <c r="J41" s="577"/>
      <c r="K41" s="643"/>
    </row>
    <row r="42" spans="1:11" s="90" customFormat="1">
      <c r="A42" s="177"/>
      <c r="B42" s="188" t="s">
        <v>57</v>
      </c>
      <c r="C42" s="624" t="s">
        <v>142</v>
      </c>
      <c r="D42" s="188"/>
      <c r="E42" s="188"/>
      <c r="F42" s="163"/>
      <c r="G42" s="580"/>
      <c r="H42" s="346"/>
      <c r="I42" s="568">
        <f t="shared" si="2"/>
        <v>0</v>
      </c>
      <c r="J42" s="577"/>
      <c r="K42" s="643"/>
    </row>
    <row r="43" spans="1:11" s="90" customFormat="1">
      <c r="A43" s="177"/>
      <c r="B43" s="188"/>
      <c r="C43" s="624" t="s">
        <v>143</v>
      </c>
      <c r="D43" s="624"/>
      <c r="E43" s="624"/>
      <c r="F43" s="163"/>
      <c r="G43" s="580"/>
      <c r="H43" s="346"/>
      <c r="I43" s="568">
        <f t="shared" si="2"/>
        <v>0</v>
      </c>
      <c r="J43" s="577"/>
      <c r="K43" s="643"/>
    </row>
    <row r="44" spans="1:11" s="90" customFormat="1">
      <c r="A44" s="177"/>
      <c r="B44" s="188" t="s">
        <v>824</v>
      </c>
      <c r="C44" s="624" t="s">
        <v>826</v>
      </c>
      <c r="D44" s="637"/>
      <c r="E44" s="637"/>
      <c r="F44" s="618"/>
      <c r="G44" s="580"/>
      <c r="H44" s="346"/>
      <c r="I44" s="568">
        <f t="shared" si="2"/>
        <v>0</v>
      </c>
      <c r="J44" s="577"/>
      <c r="K44" s="643"/>
    </row>
    <row r="45" spans="1:11" s="90" customFormat="1">
      <c r="A45" s="177"/>
      <c r="B45" s="188" t="s">
        <v>839</v>
      </c>
      <c r="C45" s="624" t="s">
        <v>1198</v>
      </c>
      <c r="D45" s="637"/>
      <c r="E45" s="637"/>
      <c r="F45" s="163"/>
      <c r="G45" s="580"/>
      <c r="H45" s="346"/>
      <c r="I45" s="568">
        <f t="shared" si="2"/>
        <v>0</v>
      </c>
      <c r="J45" s="577"/>
      <c r="K45" s="643"/>
    </row>
    <row r="46" spans="1:11" s="90" customFormat="1">
      <c r="A46" s="177"/>
      <c r="B46" s="188" t="s">
        <v>510</v>
      </c>
      <c r="C46" s="638"/>
      <c r="D46" s="637"/>
      <c r="E46" s="637"/>
      <c r="F46" s="163"/>
      <c r="G46" s="580"/>
      <c r="H46" s="346"/>
      <c r="I46" s="568">
        <f t="shared" si="2"/>
        <v>0</v>
      </c>
      <c r="J46" s="577"/>
      <c r="K46" s="643"/>
    </row>
    <row r="47" spans="1:11" s="90" customFormat="1" ht="15" customHeight="1">
      <c r="A47" s="177"/>
      <c r="B47" s="188" t="s">
        <v>104</v>
      </c>
      <c r="C47" s="624"/>
      <c r="D47" s="637"/>
      <c r="E47" s="637"/>
      <c r="F47" s="163"/>
      <c r="G47" s="580"/>
      <c r="H47" s="346"/>
      <c r="I47" s="568">
        <f t="shared" si="2"/>
        <v>0</v>
      </c>
      <c r="J47" s="577"/>
      <c r="K47" s="643"/>
    </row>
    <row r="48" spans="1:11" s="90" customFormat="1">
      <c r="A48" s="177"/>
      <c r="B48" s="188" t="s">
        <v>1203</v>
      </c>
      <c r="C48" s="624"/>
      <c r="D48" s="637"/>
      <c r="E48" s="637"/>
      <c r="F48" s="163"/>
      <c r="G48" s="580"/>
      <c r="H48" s="346"/>
      <c r="I48" s="568">
        <f t="shared" si="2"/>
        <v>0</v>
      </c>
      <c r="J48" s="577"/>
      <c r="K48" s="643"/>
    </row>
    <row r="49" spans="1:11" s="90" customFormat="1">
      <c r="A49" s="177" t="s">
        <v>1247</v>
      </c>
      <c r="B49" s="188"/>
      <c r="C49" s="624" t="s">
        <v>1248</v>
      </c>
      <c r="D49" s="154"/>
      <c r="E49" s="154"/>
      <c r="F49" s="123"/>
      <c r="G49" s="580"/>
      <c r="H49" s="127"/>
      <c r="I49" s="568">
        <f t="shared" si="2"/>
        <v>0</v>
      </c>
      <c r="J49" s="577"/>
      <c r="K49" s="643"/>
    </row>
    <row r="50" spans="1:11" s="90" customFormat="1">
      <c r="A50" s="177" t="s">
        <v>495</v>
      </c>
      <c r="B50" s="188"/>
      <c r="C50" s="624" t="s">
        <v>1249</v>
      </c>
      <c r="D50" s="154"/>
      <c r="E50" s="154"/>
      <c r="F50" s="123"/>
      <c r="G50" s="580"/>
      <c r="H50" s="127"/>
      <c r="I50" s="568">
        <f t="shared" si="2"/>
        <v>0</v>
      </c>
      <c r="J50" s="577"/>
      <c r="K50" s="643"/>
    </row>
    <row r="51" spans="1:11" s="90" customFormat="1">
      <c r="A51" s="177" t="s">
        <v>496</v>
      </c>
      <c r="B51" s="188"/>
      <c r="C51" s="624" t="s">
        <v>1250</v>
      </c>
      <c r="D51" s="154"/>
      <c r="E51" s="154"/>
      <c r="F51" s="123"/>
      <c r="G51" s="580"/>
      <c r="H51" s="127"/>
      <c r="I51" s="568">
        <f t="shared" si="2"/>
        <v>0</v>
      </c>
      <c r="J51" s="577"/>
      <c r="K51" s="643"/>
    </row>
    <row r="52" spans="1:11" s="90" customFormat="1">
      <c r="A52" s="177"/>
      <c r="B52" s="188"/>
      <c r="C52" s="624" t="s">
        <v>465</v>
      </c>
      <c r="D52" s="188"/>
      <c r="E52" s="188"/>
      <c r="F52" s="163"/>
      <c r="G52" s="580"/>
      <c r="H52" s="346"/>
      <c r="I52" s="568">
        <f t="shared" si="2"/>
        <v>0</v>
      </c>
      <c r="J52" s="577"/>
      <c r="K52" s="643"/>
    </row>
    <row r="53" spans="1:11" s="90" customFormat="1">
      <c r="A53" s="177"/>
      <c r="B53" s="188"/>
      <c r="C53" s="624" t="s">
        <v>296</v>
      </c>
      <c r="D53" s="188"/>
      <c r="E53" s="188"/>
      <c r="F53" s="163"/>
      <c r="G53" s="580"/>
      <c r="H53" s="346"/>
      <c r="I53" s="568">
        <f t="shared" si="2"/>
        <v>0</v>
      </c>
      <c r="J53" s="577"/>
      <c r="K53" s="643"/>
    </row>
    <row r="54" spans="1:11" s="90" customFormat="1">
      <c r="A54" s="177"/>
      <c r="B54" s="188"/>
      <c r="C54" s="624" t="s">
        <v>822</v>
      </c>
      <c r="D54" s="188"/>
      <c r="E54" s="188"/>
      <c r="F54" s="163"/>
      <c r="G54" s="580"/>
      <c r="H54" s="346"/>
      <c r="I54" s="568">
        <f t="shared" si="2"/>
        <v>0</v>
      </c>
      <c r="J54" s="577"/>
      <c r="K54" s="643"/>
    </row>
    <row r="55" spans="1:11" s="90" customFormat="1">
      <c r="A55" s="177"/>
      <c r="B55" s="188"/>
      <c r="C55" s="624" t="s">
        <v>1209</v>
      </c>
      <c r="D55" s="154"/>
      <c r="E55" s="188"/>
      <c r="F55" s="616"/>
      <c r="G55" s="580"/>
      <c r="H55" s="346"/>
      <c r="I55" s="568">
        <f t="shared" si="2"/>
        <v>0</v>
      </c>
      <c r="J55" s="577"/>
      <c r="K55" s="643"/>
    </row>
    <row r="56" spans="1:11" s="90" customFormat="1">
      <c r="A56" s="177"/>
      <c r="B56" s="188" t="s">
        <v>703</v>
      </c>
      <c r="C56" s="624" t="s">
        <v>645</v>
      </c>
      <c r="D56" s="188"/>
      <c r="E56" s="188"/>
      <c r="F56" s="163"/>
      <c r="G56" s="580"/>
      <c r="H56" s="346"/>
      <c r="I56" s="568">
        <f t="shared" si="2"/>
        <v>0</v>
      </c>
      <c r="J56" s="577"/>
      <c r="K56" s="643"/>
    </row>
    <row r="57" spans="1:11" s="90" customFormat="1">
      <c r="A57" s="177"/>
      <c r="B57" s="188"/>
      <c r="C57" s="624" t="s">
        <v>1189</v>
      </c>
      <c r="D57" s="188"/>
      <c r="E57" s="188"/>
      <c r="F57" s="163"/>
      <c r="G57" s="580"/>
      <c r="H57" s="346"/>
      <c r="I57" s="568">
        <f t="shared" si="2"/>
        <v>0</v>
      </c>
      <c r="J57" s="577"/>
      <c r="K57" s="643"/>
    </row>
    <row r="58" spans="1:11" s="90" customFormat="1">
      <c r="A58" s="177"/>
      <c r="B58" s="188" t="s">
        <v>105</v>
      </c>
      <c r="C58" s="638" t="s">
        <v>297</v>
      </c>
      <c r="D58" s="188"/>
      <c r="E58" s="188"/>
      <c r="F58" s="163"/>
      <c r="G58" s="580"/>
      <c r="H58" s="346"/>
      <c r="I58" s="568">
        <f t="shared" si="2"/>
        <v>0</v>
      </c>
      <c r="J58" s="577"/>
      <c r="K58" s="643"/>
    </row>
    <row r="59" spans="1:11" s="90" customFormat="1">
      <c r="A59" s="177"/>
      <c r="B59" s="188"/>
      <c r="C59" s="638" t="s">
        <v>15</v>
      </c>
      <c r="D59" s="188"/>
      <c r="E59" s="188"/>
      <c r="F59" s="163"/>
      <c r="G59" s="580"/>
      <c r="H59" s="346"/>
      <c r="I59" s="568">
        <f t="shared" si="2"/>
        <v>0</v>
      </c>
      <c r="J59" s="577"/>
      <c r="K59" s="643"/>
    </row>
    <row r="60" spans="1:11" s="90" customFormat="1">
      <c r="A60" s="177"/>
      <c r="B60" s="188" t="s">
        <v>106</v>
      </c>
      <c r="C60" s="55" t="s">
        <v>899</v>
      </c>
      <c r="D60" s="188"/>
      <c r="E60" s="188"/>
      <c r="F60" s="252"/>
      <c r="G60" s="575"/>
      <c r="H60" s="127"/>
      <c r="I60" s="568">
        <f t="shared" si="2"/>
        <v>0</v>
      </c>
      <c r="J60" s="577"/>
      <c r="K60" s="643"/>
    </row>
    <row r="61" spans="1:11" s="188" customFormat="1">
      <c r="A61" s="177"/>
      <c r="C61" s="147" t="s">
        <v>154</v>
      </c>
      <c r="D61" s="154"/>
      <c r="E61" s="154"/>
      <c r="F61" s="123"/>
      <c r="G61" s="575"/>
      <c r="H61" s="127"/>
      <c r="I61" s="568">
        <f t="shared" si="2"/>
        <v>0</v>
      </c>
      <c r="J61" s="577"/>
      <c r="K61" s="643"/>
    </row>
    <row r="62" spans="1:11" s="90" customFormat="1">
      <c r="A62" s="177"/>
      <c r="B62" s="188"/>
      <c r="C62" s="333" t="s">
        <v>1251</v>
      </c>
      <c r="D62" s="170"/>
      <c r="E62" s="170"/>
      <c r="F62" s="171"/>
      <c r="G62" s="584"/>
      <c r="H62" s="594"/>
      <c r="I62" s="568">
        <f t="shared" si="2"/>
        <v>0</v>
      </c>
      <c r="J62" s="577"/>
      <c r="K62" s="643"/>
    </row>
    <row r="63" spans="1:11" s="90" customFormat="1">
      <c r="A63" s="177"/>
      <c r="B63" s="188"/>
      <c r="C63" s="136" t="s">
        <v>1252</v>
      </c>
      <c r="D63" s="154"/>
      <c r="E63" s="154"/>
      <c r="F63" s="123"/>
      <c r="G63" s="575"/>
      <c r="H63" s="127"/>
      <c r="I63" s="568">
        <f t="shared" si="2"/>
        <v>0</v>
      </c>
      <c r="J63" s="577"/>
      <c r="K63" s="643"/>
    </row>
    <row r="64" spans="1:11" s="90" customFormat="1">
      <c r="A64" s="177" t="s">
        <v>52</v>
      </c>
      <c r="B64" s="188"/>
      <c r="C64" s="624" t="s">
        <v>1195</v>
      </c>
      <c r="D64" s="343"/>
      <c r="E64" s="343"/>
      <c r="F64" s="163"/>
      <c r="G64" s="580"/>
      <c r="H64" s="346"/>
      <c r="I64" s="568">
        <f t="shared" si="2"/>
        <v>0</v>
      </c>
      <c r="J64" s="577"/>
      <c r="K64" s="643"/>
    </row>
    <row r="65" spans="1:11" s="90" customFormat="1">
      <c r="A65" s="177" t="s">
        <v>494</v>
      </c>
      <c r="B65" s="188"/>
      <c r="C65" s="624" t="s">
        <v>1196</v>
      </c>
      <c r="D65" s="343"/>
      <c r="E65" s="343"/>
      <c r="F65" s="163"/>
      <c r="G65" s="580"/>
      <c r="H65" s="346"/>
      <c r="I65" s="568">
        <f t="shared" si="2"/>
        <v>0</v>
      </c>
      <c r="J65" s="577"/>
      <c r="K65" s="643"/>
    </row>
    <row r="66" spans="1:11" s="90" customFormat="1">
      <c r="A66" s="177"/>
      <c r="B66" s="188"/>
      <c r="C66" s="624" t="s">
        <v>1253</v>
      </c>
      <c r="D66" s="188"/>
      <c r="E66" s="343"/>
      <c r="F66" s="163"/>
      <c r="G66" s="580"/>
      <c r="H66" s="346"/>
      <c r="I66" s="568">
        <f t="shared" si="2"/>
        <v>0</v>
      </c>
      <c r="J66" s="577"/>
      <c r="K66" s="643"/>
    </row>
    <row r="67" spans="1:11" s="90" customFormat="1">
      <c r="A67" s="177"/>
      <c r="B67" s="188" t="s">
        <v>700</v>
      </c>
      <c r="C67" s="624" t="s">
        <v>1254</v>
      </c>
      <c r="D67" s="188"/>
      <c r="E67" s="188"/>
      <c r="F67" s="163"/>
      <c r="G67" s="580"/>
      <c r="H67" s="346"/>
      <c r="I67" s="568">
        <f t="shared" si="2"/>
        <v>0</v>
      </c>
      <c r="J67" s="577"/>
      <c r="K67" s="643"/>
    </row>
    <row r="68" spans="1:11" s="90" customFormat="1">
      <c r="A68" s="177"/>
      <c r="B68" s="188"/>
      <c r="C68" s="624" t="s">
        <v>1255</v>
      </c>
      <c r="D68" s="188"/>
      <c r="E68" s="188"/>
      <c r="F68" s="163"/>
      <c r="G68" s="580"/>
      <c r="H68" s="346"/>
      <c r="I68" s="568">
        <f t="shared" si="2"/>
        <v>0</v>
      </c>
      <c r="J68" s="577"/>
      <c r="K68" s="643"/>
    </row>
    <row r="69" spans="1:11" s="90" customFormat="1">
      <c r="A69" s="177"/>
      <c r="B69" s="123" t="s">
        <v>466</v>
      </c>
      <c r="C69" s="624" t="s">
        <v>640</v>
      </c>
      <c r="D69" s="188"/>
      <c r="E69" s="188"/>
      <c r="F69" s="163"/>
      <c r="G69" s="580"/>
      <c r="H69" s="346"/>
      <c r="I69" s="568">
        <f t="shared" si="2"/>
        <v>0</v>
      </c>
      <c r="J69" s="577"/>
      <c r="K69" s="643"/>
    </row>
    <row r="70" spans="1:11" s="44" customFormat="1">
      <c r="A70" s="177"/>
      <c r="B70" s="154"/>
      <c r="C70" s="147" t="s">
        <v>672</v>
      </c>
      <c r="D70" s="188"/>
      <c r="E70" s="188"/>
      <c r="F70" s="96"/>
      <c r="G70" s="580"/>
      <c r="H70" s="127"/>
      <c r="I70" s="568">
        <f t="shared" si="2"/>
        <v>0</v>
      </c>
      <c r="J70" s="577"/>
      <c r="K70" s="643"/>
    </row>
    <row r="71" spans="1:11" s="90" customFormat="1">
      <c r="A71" s="177"/>
      <c r="B71" s="188"/>
      <c r="C71" s="624" t="s">
        <v>789</v>
      </c>
      <c r="D71" s="188"/>
      <c r="E71" s="188"/>
      <c r="F71" s="163"/>
      <c r="G71" s="580"/>
      <c r="H71" s="346"/>
      <c r="I71" s="568">
        <f t="shared" si="2"/>
        <v>0</v>
      </c>
      <c r="J71" s="577"/>
      <c r="K71" s="643"/>
    </row>
    <row r="72" spans="1:11" s="90" customFormat="1">
      <c r="A72" s="177"/>
      <c r="B72" s="188"/>
      <c r="C72" s="624" t="s">
        <v>790</v>
      </c>
      <c r="D72" s="188"/>
      <c r="E72" s="188"/>
      <c r="F72" s="163"/>
      <c r="G72" s="580"/>
      <c r="H72" s="346"/>
      <c r="I72" s="568">
        <f t="shared" si="2"/>
        <v>0</v>
      </c>
      <c r="J72" s="577"/>
      <c r="K72" s="643"/>
    </row>
    <row r="73" spans="1:11" s="90" customFormat="1">
      <c r="A73" s="177"/>
      <c r="B73" s="188"/>
      <c r="C73" s="624" t="s">
        <v>447</v>
      </c>
      <c r="D73" s="188"/>
      <c r="E73" s="188"/>
      <c r="F73" s="163"/>
      <c r="G73" s="580"/>
      <c r="H73" s="346"/>
      <c r="I73" s="568">
        <f t="shared" si="2"/>
        <v>0</v>
      </c>
      <c r="J73" s="577"/>
      <c r="K73" s="643"/>
    </row>
    <row r="74" spans="1:11" s="90" customFormat="1">
      <c r="A74" s="177"/>
      <c r="B74" s="188"/>
      <c r="C74" s="624" t="s">
        <v>919</v>
      </c>
      <c r="D74" s="188"/>
      <c r="E74" s="188"/>
      <c r="F74" s="163"/>
      <c r="G74" s="593"/>
      <c r="H74" s="346"/>
      <c r="I74" s="568">
        <f t="shared" si="2"/>
        <v>0</v>
      </c>
      <c r="J74" s="577"/>
      <c r="K74" s="645"/>
    </row>
    <row r="75" spans="1:11" s="44" customFormat="1">
      <c r="A75" s="177" t="s">
        <v>959</v>
      </c>
      <c r="B75" s="154" t="s">
        <v>960</v>
      </c>
      <c r="C75" s="147" t="s">
        <v>97</v>
      </c>
      <c r="D75" s="154"/>
      <c r="E75" s="154"/>
      <c r="F75" s="123"/>
      <c r="G75" s="575"/>
      <c r="H75" s="127"/>
      <c r="I75" s="568">
        <f t="shared" si="2"/>
        <v>0</v>
      </c>
      <c r="J75" s="569"/>
      <c r="K75" s="644"/>
    </row>
    <row r="76" spans="1:11" s="44" customFormat="1">
      <c r="A76" s="177"/>
      <c r="B76" s="154" t="s">
        <v>961</v>
      </c>
      <c r="C76" s="237" t="s">
        <v>62</v>
      </c>
      <c r="D76" s="55"/>
      <c r="E76" s="55"/>
      <c r="F76" s="56"/>
      <c r="G76" s="575"/>
      <c r="H76" s="58"/>
      <c r="I76" s="568">
        <f t="shared" si="2"/>
        <v>0</v>
      </c>
      <c r="J76" s="569"/>
      <c r="K76" s="644"/>
    </row>
    <row r="77" spans="1:11" s="44" customFormat="1">
      <c r="A77" s="177"/>
      <c r="B77" s="154"/>
      <c r="C77" s="237" t="s">
        <v>796</v>
      </c>
      <c r="D77" s="55"/>
      <c r="E77" s="55"/>
      <c r="F77" s="56"/>
      <c r="G77" s="575"/>
      <c r="H77" s="58"/>
      <c r="I77" s="568">
        <f t="shared" si="2"/>
        <v>0</v>
      </c>
      <c r="J77" s="569"/>
      <c r="K77" s="644"/>
    </row>
    <row r="78" spans="1:11" s="44" customFormat="1">
      <c r="A78" s="177"/>
      <c r="B78" s="154" t="s">
        <v>983</v>
      </c>
      <c r="C78" s="237" t="s">
        <v>983</v>
      </c>
      <c r="D78" s="170"/>
      <c r="E78" s="154"/>
      <c r="F78" s="616"/>
      <c r="G78" s="575"/>
      <c r="H78" s="58"/>
      <c r="I78" s="568">
        <f t="shared" si="2"/>
        <v>0</v>
      </c>
      <c r="J78" s="569"/>
      <c r="K78" s="644"/>
    </row>
    <row r="79" spans="1:11" s="44" customFormat="1">
      <c r="A79" s="177"/>
      <c r="B79" s="154"/>
      <c r="C79" s="237" t="s">
        <v>56</v>
      </c>
      <c r="D79" s="55"/>
      <c r="E79" s="55"/>
      <c r="F79" s="56"/>
      <c r="G79" s="575"/>
      <c r="H79" s="185"/>
      <c r="I79" s="568">
        <f t="shared" si="2"/>
        <v>0</v>
      </c>
      <c r="J79" s="569"/>
      <c r="K79" s="644"/>
    </row>
    <row r="80" spans="1:11" s="44" customFormat="1">
      <c r="A80" s="177"/>
      <c r="B80" s="154"/>
      <c r="C80" s="237" t="s">
        <v>1179</v>
      </c>
      <c r="D80" s="55"/>
      <c r="E80" s="55"/>
      <c r="F80" s="56"/>
      <c r="G80" s="575"/>
      <c r="H80" s="58"/>
      <c r="I80" s="568">
        <f t="shared" si="2"/>
        <v>0</v>
      </c>
      <c r="J80" s="569"/>
      <c r="K80" s="644"/>
    </row>
    <row r="81" spans="1:11" s="44" customFormat="1">
      <c r="A81" s="177"/>
      <c r="B81" s="154" t="s">
        <v>1200</v>
      </c>
      <c r="C81" s="237" t="s">
        <v>136</v>
      </c>
      <c r="D81" s="55"/>
      <c r="E81" s="55"/>
      <c r="F81" s="56"/>
      <c r="G81" s="575"/>
      <c r="H81" s="127"/>
      <c r="I81" s="568">
        <f t="shared" si="2"/>
        <v>0</v>
      </c>
      <c r="J81" s="569"/>
      <c r="K81" s="644"/>
    </row>
    <row r="82" spans="1:11" s="44" customFormat="1">
      <c r="A82" s="177"/>
      <c r="B82" s="154" t="s">
        <v>1201</v>
      </c>
      <c r="C82" s="147" t="s">
        <v>151</v>
      </c>
      <c r="D82" s="154"/>
      <c r="E82" s="154"/>
      <c r="F82" s="123"/>
      <c r="G82" s="575"/>
      <c r="H82" s="127"/>
      <c r="I82" s="568">
        <f t="shared" si="2"/>
        <v>0</v>
      </c>
      <c r="J82" s="569"/>
      <c r="K82" s="644"/>
    </row>
    <row r="83" spans="1:11" s="44" customFormat="1">
      <c r="A83" s="177"/>
      <c r="B83" s="154"/>
      <c r="C83" s="147" t="s">
        <v>1199</v>
      </c>
      <c r="D83" s="154"/>
      <c r="E83" s="154"/>
      <c r="F83" s="123"/>
      <c r="G83" s="575"/>
      <c r="H83" s="127"/>
      <c r="I83" s="568">
        <f t="shared" si="2"/>
        <v>0</v>
      </c>
      <c r="J83" s="569"/>
      <c r="K83" s="644"/>
    </row>
    <row r="84" spans="1:11" s="44" customFormat="1">
      <c r="A84" s="177"/>
      <c r="B84" s="154"/>
      <c r="C84" s="147" t="s">
        <v>150</v>
      </c>
      <c r="D84" s="154"/>
      <c r="E84" s="154"/>
      <c r="F84" s="123"/>
      <c r="G84" s="575"/>
      <c r="H84" s="127"/>
      <c r="I84" s="568">
        <f t="shared" si="2"/>
        <v>0</v>
      </c>
      <c r="J84" s="569"/>
      <c r="K84" s="644"/>
    </row>
    <row r="85" spans="1:11" s="44" customFormat="1">
      <c r="A85" s="177"/>
      <c r="B85" s="154"/>
      <c r="C85" s="147" t="s">
        <v>1176</v>
      </c>
      <c r="D85" s="154"/>
      <c r="E85" s="154"/>
      <c r="F85" s="616"/>
      <c r="G85" s="575"/>
      <c r="H85" s="127"/>
      <c r="I85" s="568">
        <f t="shared" si="2"/>
        <v>0</v>
      </c>
      <c r="J85" s="569"/>
      <c r="K85" s="644"/>
    </row>
    <row r="86" spans="1:11" s="44" customFormat="1">
      <c r="A86" s="177"/>
      <c r="B86" s="154" t="s">
        <v>152</v>
      </c>
      <c r="C86" s="154" t="s">
        <v>152</v>
      </c>
      <c r="D86" s="154"/>
      <c r="E86" s="154"/>
      <c r="F86" s="57"/>
      <c r="G86" s="575"/>
      <c r="H86" s="127"/>
      <c r="I86" s="568">
        <f t="shared" si="2"/>
        <v>0</v>
      </c>
      <c r="J86" s="569"/>
      <c r="K86" s="644"/>
    </row>
    <row r="87" spans="1:11" s="44" customFormat="1">
      <c r="A87" s="177"/>
      <c r="B87" s="154" t="s">
        <v>66</v>
      </c>
      <c r="C87" s="147" t="s">
        <v>66</v>
      </c>
      <c r="D87" s="154"/>
      <c r="E87" s="154"/>
      <c r="F87" s="123"/>
      <c r="G87" s="575"/>
      <c r="H87" s="127"/>
      <c r="I87" s="568">
        <f t="shared" si="2"/>
        <v>0</v>
      </c>
      <c r="J87" s="569"/>
      <c r="K87" s="644"/>
    </row>
    <row r="88" spans="1:11" s="44" customFormat="1">
      <c r="A88" s="177"/>
      <c r="B88" s="154"/>
      <c r="C88" s="147" t="s">
        <v>472</v>
      </c>
      <c r="D88" s="154"/>
      <c r="E88" s="154"/>
      <c r="F88" s="123"/>
      <c r="G88" s="575"/>
      <c r="H88" s="127"/>
      <c r="I88" s="568">
        <f t="shared" si="2"/>
        <v>0</v>
      </c>
      <c r="J88" s="569"/>
      <c r="K88" s="644"/>
    </row>
    <row r="89" spans="1:11" s="154" customFormat="1">
      <c r="A89" s="177"/>
      <c r="C89" s="147" t="s">
        <v>1184</v>
      </c>
      <c r="F89" s="616"/>
      <c r="G89" s="575"/>
      <c r="H89" s="127"/>
      <c r="I89" s="568">
        <f t="shared" si="2"/>
        <v>0</v>
      </c>
      <c r="J89" s="569"/>
      <c r="K89" s="644"/>
    </row>
    <row r="90" spans="1:11" s="188" customFormat="1">
      <c r="A90" s="177"/>
      <c r="C90" s="624" t="s">
        <v>373</v>
      </c>
      <c r="F90" s="163"/>
      <c r="G90" s="580"/>
      <c r="H90" s="346"/>
      <c r="I90" s="568">
        <f t="shared" si="2"/>
        <v>0</v>
      </c>
      <c r="J90" s="577"/>
      <c r="K90" s="644"/>
    </row>
    <row r="91" spans="1:11" s="188" customFormat="1">
      <c r="A91" s="177"/>
      <c r="C91" s="624" t="s">
        <v>818</v>
      </c>
      <c r="D91" s="154"/>
      <c r="E91" s="154"/>
      <c r="F91" s="163"/>
      <c r="G91" s="580"/>
      <c r="H91" s="346"/>
      <c r="I91" s="568">
        <f t="shared" si="2"/>
        <v>0</v>
      </c>
      <c r="J91" s="577"/>
      <c r="K91" s="644"/>
    </row>
    <row r="92" spans="1:11" s="188" customFormat="1">
      <c r="A92" s="177"/>
      <c r="C92" s="624" t="s">
        <v>1190</v>
      </c>
      <c r="F92" s="163"/>
      <c r="G92" s="580"/>
      <c r="H92" s="346"/>
      <c r="I92" s="568">
        <f t="shared" si="2"/>
        <v>0</v>
      </c>
      <c r="J92" s="577"/>
      <c r="K92" s="644"/>
    </row>
    <row r="93" spans="1:11" s="154" customFormat="1">
      <c r="A93" s="177"/>
      <c r="C93" s="147" t="s">
        <v>1191</v>
      </c>
      <c r="F93" s="123"/>
      <c r="G93" s="575"/>
      <c r="H93" s="127"/>
      <c r="I93" s="568">
        <f t="shared" si="2"/>
        <v>0</v>
      </c>
      <c r="J93" s="577"/>
      <c r="K93" s="644"/>
    </row>
    <row r="94" spans="1:11" s="44" customFormat="1">
      <c r="A94" s="177" t="s">
        <v>116</v>
      </c>
      <c r="B94" s="154" t="s">
        <v>63</v>
      </c>
      <c r="C94" s="147" t="s">
        <v>63</v>
      </c>
      <c r="D94" s="154"/>
      <c r="E94" s="154"/>
      <c r="F94" s="123"/>
      <c r="G94" s="575"/>
      <c r="H94" s="127"/>
      <c r="I94" s="568">
        <f t="shared" si="2"/>
        <v>0</v>
      </c>
      <c r="J94" s="569"/>
      <c r="K94" s="644"/>
    </row>
    <row r="95" spans="1:11" s="44" customFormat="1">
      <c r="A95" s="177"/>
      <c r="B95" s="154"/>
      <c r="C95" s="147" t="s">
        <v>694</v>
      </c>
      <c r="D95" s="154"/>
      <c r="E95" s="154"/>
      <c r="F95" s="123"/>
      <c r="G95" s="575"/>
      <c r="H95" s="127"/>
      <c r="I95" s="568">
        <f t="shared" si="2"/>
        <v>0</v>
      </c>
      <c r="J95" s="569"/>
      <c r="K95" s="644"/>
    </row>
    <row r="96" spans="1:11" s="44" customFormat="1">
      <c r="A96" s="177"/>
      <c r="B96" s="154"/>
      <c r="C96" s="147" t="s">
        <v>840</v>
      </c>
      <c r="D96" s="154"/>
      <c r="E96" s="154"/>
      <c r="F96" s="123"/>
      <c r="G96" s="575"/>
      <c r="H96" s="127"/>
      <c r="I96" s="568">
        <f t="shared" ref="I96:I154" si="3">H96*G96</f>
        <v>0</v>
      </c>
      <c r="J96" s="569"/>
      <c r="K96" s="644"/>
    </row>
    <row r="97" spans="1:11" s="44" customFormat="1">
      <c r="A97" s="177" t="s">
        <v>953</v>
      </c>
      <c r="B97" s="154" t="s">
        <v>120</v>
      </c>
      <c r="C97" s="147" t="s">
        <v>120</v>
      </c>
      <c r="D97" s="154"/>
      <c r="E97" s="154"/>
      <c r="F97" s="123"/>
      <c r="G97" s="575"/>
      <c r="H97" s="127"/>
      <c r="I97" s="568">
        <f t="shared" si="3"/>
        <v>0</v>
      </c>
      <c r="J97" s="569"/>
      <c r="K97" s="644"/>
    </row>
    <row r="98" spans="1:11" s="44" customFormat="1">
      <c r="A98" s="177" t="s">
        <v>952</v>
      </c>
      <c r="B98" s="154"/>
      <c r="C98" s="147" t="s">
        <v>64</v>
      </c>
      <c r="D98" s="154"/>
      <c r="E98" s="154"/>
      <c r="F98" s="123"/>
      <c r="G98" s="575"/>
      <c r="H98" s="127"/>
      <c r="I98" s="568">
        <f t="shared" si="3"/>
        <v>0</v>
      </c>
      <c r="J98" s="569"/>
      <c r="K98" s="644"/>
    </row>
    <row r="99" spans="1:11" s="44" customFormat="1">
      <c r="A99" s="177"/>
      <c r="B99" s="154"/>
      <c r="C99" s="147" t="s">
        <v>1185</v>
      </c>
      <c r="D99" s="154"/>
      <c r="E99" s="154"/>
      <c r="F99" s="171"/>
      <c r="G99" s="575"/>
      <c r="H99" s="127"/>
      <c r="I99" s="568">
        <f t="shared" si="3"/>
        <v>0</v>
      </c>
      <c r="J99" s="569"/>
      <c r="K99" s="644"/>
    </row>
    <row r="100" spans="1:11" s="44" customFormat="1">
      <c r="A100" s="177"/>
      <c r="B100" s="154"/>
      <c r="C100" s="147" t="s">
        <v>797</v>
      </c>
      <c r="D100" s="154"/>
      <c r="E100" s="154"/>
      <c r="F100" s="123"/>
      <c r="G100" s="575"/>
      <c r="H100" s="127"/>
      <c r="I100" s="568">
        <f t="shared" si="3"/>
        <v>0</v>
      </c>
      <c r="J100" s="569"/>
      <c r="K100" s="644"/>
    </row>
    <row r="101" spans="1:11" s="44" customFormat="1">
      <c r="A101" s="188"/>
      <c r="B101" s="154"/>
      <c r="C101" s="147" t="s">
        <v>638</v>
      </c>
      <c r="D101" s="136"/>
      <c r="E101" s="136"/>
      <c r="F101" s="123"/>
      <c r="G101" s="575"/>
      <c r="H101" s="127"/>
      <c r="I101" s="568">
        <f t="shared" si="3"/>
        <v>0</v>
      </c>
      <c r="J101" s="569"/>
      <c r="K101" s="644"/>
    </row>
    <row r="102" spans="1:11" s="44" customFormat="1">
      <c r="A102" s="177"/>
      <c r="B102" s="154"/>
      <c r="C102" s="147" t="s">
        <v>885</v>
      </c>
      <c r="D102" s="154"/>
      <c r="E102" s="154"/>
      <c r="F102" s="123"/>
      <c r="G102" s="575"/>
      <c r="H102" s="127"/>
      <c r="I102" s="568">
        <f t="shared" si="3"/>
        <v>0</v>
      </c>
      <c r="J102" s="569"/>
      <c r="K102" s="644"/>
    </row>
    <row r="103" spans="1:11" s="44" customFormat="1">
      <c r="A103" s="177"/>
      <c r="B103" s="154"/>
      <c r="C103" s="147" t="s">
        <v>682</v>
      </c>
      <c r="D103" s="154"/>
      <c r="E103" s="154"/>
      <c r="F103" s="123"/>
      <c r="G103" s="575"/>
      <c r="H103" s="127"/>
      <c r="I103" s="568">
        <f t="shared" si="3"/>
        <v>0</v>
      </c>
      <c r="J103" s="569"/>
      <c r="K103" s="644"/>
    </row>
    <row r="104" spans="1:11" s="44" customFormat="1">
      <c r="A104" s="177"/>
      <c r="B104" s="154" t="s">
        <v>119</v>
      </c>
      <c r="C104" s="147" t="s">
        <v>70</v>
      </c>
      <c r="D104" s="136"/>
      <c r="E104" s="136"/>
      <c r="F104" s="123"/>
      <c r="G104" s="575"/>
      <c r="H104" s="127"/>
      <c r="I104" s="568">
        <f t="shared" si="3"/>
        <v>0</v>
      </c>
      <c r="J104" s="569"/>
      <c r="K104" s="644"/>
    </row>
    <row r="105" spans="1:11" s="44" customFormat="1">
      <c r="A105" s="177"/>
      <c r="B105" s="154"/>
      <c r="C105" s="147" t="s">
        <v>232</v>
      </c>
      <c r="D105" s="136"/>
      <c r="E105" s="136"/>
      <c r="F105" s="123"/>
      <c r="G105" s="575"/>
      <c r="H105" s="127"/>
      <c r="I105" s="568">
        <f t="shared" si="3"/>
        <v>0</v>
      </c>
      <c r="J105" s="569"/>
      <c r="K105" s="644"/>
    </row>
    <row r="106" spans="1:11" s="44" customFormat="1">
      <c r="A106" s="177"/>
      <c r="B106" s="154"/>
      <c r="C106" s="147" t="s">
        <v>233</v>
      </c>
      <c r="D106" s="136"/>
      <c r="E106" s="136"/>
      <c r="F106" s="123"/>
      <c r="G106" s="575"/>
      <c r="H106" s="127"/>
      <c r="I106" s="568">
        <f t="shared" si="3"/>
        <v>0</v>
      </c>
      <c r="J106" s="569"/>
      <c r="K106" s="644"/>
    </row>
    <row r="107" spans="1:11" s="44" customFormat="1">
      <c r="A107" s="177"/>
      <c r="B107" s="154"/>
      <c r="C107" s="147" t="s">
        <v>786</v>
      </c>
      <c r="D107" s="136"/>
      <c r="E107" s="136"/>
      <c r="F107" s="123"/>
      <c r="G107" s="575"/>
      <c r="H107" s="127"/>
      <c r="I107" s="568">
        <f t="shared" si="3"/>
        <v>0</v>
      </c>
      <c r="J107" s="569"/>
      <c r="K107" s="644"/>
    </row>
    <row r="108" spans="1:11" s="154" customFormat="1">
      <c r="A108" s="177"/>
      <c r="C108" s="147" t="s">
        <v>71</v>
      </c>
      <c r="F108" s="123"/>
      <c r="G108" s="575"/>
      <c r="H108" s="127"/>
      <c r="I108" s="568">
        <f t="shared" si="3"/>
        <v>0</v>
      </c>
      <c r="J108" s="569"/>
      <c r="K108" s="644"/>
    </row>
    <row r="109" spans="1:11" s="44" customFormat="1">
      <c r="A109" s="177"/>
      <c r="B109" s="154"/>
      <c r="C109" s="147" t="s">
        <v>73</v>
      </c>
      <c r="D109" s="154"/>
      <c r="E109" s="154"/>
      <c r="F109" s="123"/>
      <c r="G109" s="575"/>
      <c r="H109" s="127"/>
      <c r="I109" s="568">
        <f t="shared" si="3"/>
        <v>0</v>
      </c>
      <c r="J109" s="569"/>
      <c r="K109" s="644"/>
    </row>
    <row r="110" spans="1:11" s="44" customFormat="1">
      <c r="A110" s="177"/>
      <c r="B110" s="154"/>
      <c r="C110" s="147" t="s">
        <v>128</v>
      </c>
      <c r="D110" s="154"/>
      <c r="E110" s="154"/>
      <c r="F110" s="123"/>
      <c r="G110" s="575"/>
      <c r="H110" s="127"/>
      <c r="I110" s="568">
        <f t="shared" si="3"/>
        <v>0</v>
      </c>
      <c r="J110" s="569"/>
      <c r="K110" s="644"/>
    </row>
    <row r="111" spans="1:11" s="154" customFormat="1">
      <c r="A111" s="177"/>
      <c r="C111" s="147" t="s">
        <v>148</v>
      </c>
      <c r="F111" s="123"/>
      <c r="G111" s="575"/>
      <c r="H111" s="127"/>
      <c r="I111" s="568">
        <f t="shared" si="3"/>
        <v>0</v>
      </c>
      <c r="J111" s="569"/>
      <c r="K111" s="644"/>
    </row>
    <row r="112" spans="1:11" s="44" customFormat="1">
      <c r="A112" s="177"/>
      <c r="B112" s="154"/>
      <c r="C112" s="147" t="s">
        <v>1188</v>
      </c>
      <c r="D112" s="154"/>
      <c r="E112" s="154"/>
      <c r="F112" s="123"/>
      <c r="G112" s="575"/>
      <c r="H112" s="127"/>
      <c r="I112" s="568">
        <f t="shared" si="3"/>
        <v>0</v>
      </c>
      <c r="J112" s="569"/>
      <c r="K112" s="644"/>
    </row>
    <row r="113" spans="1:11" s="205" customFormat="1">
      <c r="A113" s="177"/>
      <c r="B113" s="170"/>
      <c r="C113" s="639" t="s">
        <v>302</v>
      </c>
      <c r="D113" s="241"/>
      <c r="E113" s="241"/>
      <c r="F113" s="171"/>
      <c r="G113" s="584"/>
      <c r="H113" s="594"/>
      <c r="I113" s="568">
        <f t="shared" si="3"/>
        <v>0</v>
      </c>
      <c r="J113" s="583"/>
      <c r="K113" s="644"/>
    </row>
    <row r="114" spans="1:11" s="44" customFormat="1">
      <c r="A114" s="177" t="s">
        <v>955</v>
      </c>
      <c r="B114" s="154" t="s">
        <v>89</v>
      </c>
      <c r="C114" s="147" t="s">
        <v>1256</v>
      </c>
      <c r="D114" s="154"/>
      <c r="E114" s="154"/>
      <c r="F114" s="123"/>
      <c r="G114" s="581"/>
      <c r="H114" s="127"/>
      <c r="I114" s="568">
        <f t="shared" si="3"/>
        <v>0</v>
      </c>
      <c r="J114" s="569"/>
      <c r="K114" s="644"/>
    </row>
    <row r="115" spans="1:11" s="44" customFormat="1">
      <c r="A115" s="177" t="s">
        <v>954</v>
      </c>
      <c r="B115" s="154"/>
      <c r="C115" s="147"/>
      <c r="D115" s="154"/>
      <c r="E115" s="154"/>
      <c r="F115" s="123"/>
      <c r="G115" s="581"/>
      <c r="H115" s="127"/>
      <c r="I115" s="568">
        <f t="shared" si="3"/>
        <v>0</v>
      </c>
      <c r="J115" s="569"/>
      <c r="K115" s="644"/>
    </row>
    <row r="116" spans="1:11" s="154" customFormat="1">
      <c r="A116" s="177"/>
      <c r="B116" s="154" t="s">
        <v>137</v>
      </c>
      <c r="C116" s="147"/>
      <c r="D116" s="257"/>
      <c r="E116" s="257"/>
      <c r="F116" s="196"/>
      <c r="G116" s="579"/>
      <c r="H116" s="123"/>
      <c r="I116" s="568">
        <f t="shared" si="3"/>
        <v>0</v>
      </c>
      <c r="J116" s="569"/>
      <c r="K116" s="644"/>
    </row>
    <row r="117" spans="1:11" s="90" customFormat="1">
      <c r="A117" s="177"/>
      <c r="B117" s="188"/>
      <c r="C117" s="625" t="s">
        <v>16</v>
      </c>
      <c r="D117" s="198"/>
      <c r="E117" s="198"/>
      <c r="F117" s="199"/>
      <c r="G117" s="585"/>
      <c r="H117" s="200"/>
      <c r="I117" s="568">
        <f t="shared" si="3"/>
        <v>0</v>
      </c>
      <c r="J117" s="569"/>
      <c r="K117" s="644"/>
    </row>
    <row r="118" spans="1:11" s="154" customFormat="1">
      <c r="A118" s="177"/>
      <c r="C118" s="169" t="s">
        <v>166</v>
      </c>
      <c r="D118" s="343"/>
      <c r="E118" s="343"/>
      <c r="F118" s="344"/>
      <c r="G118" s="609"/>
      <c r="H118" s="261"/>
      <c r="I118" s="568">
        <f t="shared" si="3"/>
        <v>0</v>
      </c>
      <c r="J118" s="569"/>
      <c r="K118" s="644"/>
    </row>
    <row r="119" spans="1:11" s="44" customFormat="1">
      <c r="A119" s="177" t="s">
        <v>956</v>
      </c>
      <c r="B119" s="154" t="s">
        <v>57</v>
      </c>
      <c r="C119" s="193" t="s">
        <v>479</v>
      </c>
      <c r="D119" s="193"/>
      <c r="E119" s="154"/>
      <c r="F119" s="56"/>
      <c r="G119" s="581"/>
      <c r="H119" s="58"/>
      <c r="I119" s="568">
        <f t="shared" si="3"/>
        <v>0</v>
      </c>
      <c r="J119" s="583"/>
      <c r="K119" s="644"/>
    </row>
    <row r="120" spans="1:11" s="205" customFormat="1">
      <c r="A120" s="177"/>
      <c r="B120" s="170"/>
      <c r="C120" s="193" t="s">
        <v>456</v>
      </c>
      <c r="D120" s="55"/>
      <c r="E120" s="55"/>
      <c r="F120" s="56"/>
      <c r="G120" s="617"/>
      <c r="H120" s="594"/>
      <c r="I120" s="568">
        <f t="shared" si="3"/>
        <v>0</v>
      </c>
      <c r="J120" s="583"/>
      <c r="K120" s="644"/>
    </row>
    <row r="121" spans="1:11" s="205" customFormat="1">
      <c r="A121" s="177"/>
      <c r="B121" s="170" t="s">
        <v>161</v>
      </c>
      <c r="C121" s="193"/>
      <c r="D121" s="55"/>
      <c r="E121" s="55"/>
      <c r="F121" s="56"/>
      <c r="G121" s="617"/>
      <c r="H121" s="594"/>
      <c r="I121" s="568">
        <f t="shared" si="3"/>
        <v>0</v>
      </c>
      <c r="J121" s="583"/>
      <c r="K121" s="644"/>
    </row>
    <row r="122" spans="1:11" s="44" customFormat="1">
      <c r="A122" s="177"/>
      <c r="B122" s="154"/>
      <c r="C122" s="626" t="s">
        <v>480</v>
      </c>
      <c r="D122" s="257"/>
      <c r="E122" s="257"/>
      <c r="F122" s="123"/>
      <c r="G122" s="581"/>
      <c r="H122" s="185"/>
      <c r="I122" s="568">
        <f t="shared" si="3"/>
        <v>0</v>
      </c>
      <c r="J122" s="569"/>
      <c r="K122" s="644"/>
    </row>
    <row r="123" spans="1:11" s="154" customFormat="1">
      <c r="A123" s="177"/>
      <c r="B123" s="154" t="s">
        <v>470</v>
      </c>
      <c r="C123" s="193" t="s">
        <v>469</v>
      </c>
      <c r="F123" s="56"/>
      <c r="G123" s="581"/>
      <c r="H123" s="127"/>
      <c r="I123" s="568">
        <f t="shared" si="3"/>
        <v>0</v>
      </c>
      <c r="J123" s="569"/>
      <c r="K123" s="644"/>
    </row>
    <row r="124" spans="1:11" s="205" customFormat="1">
      <c r="A124" s="177"/>
      <c r="B124" s="170" t="s">
        <v>491</v>
      </c>
      <c r="C124" s="639" t="s">
        <v>490</v>
      </c>
      <c r="D124" s="55"/>
      <c r="E124" s="55"/>
      <c r="F124" s="208"/>
      <c r="G124" s="617"/>
      <c r="H124" s="594"/>
      <c r="I124" s="568">
        <f t="shared" si="3"/>
        <v>0</v>
      </c>
      <c r="J124" s="583"/>
      <c r="K124" s="644"/>
    </row>
    <row r="125" spans="1:11" s="44" customFormat="1">
      <c r="A125" s="177"/>
      <c r="B125" s="154" t="s">
        <v>114</v>
      </c>
      <c r="C125" s="147" t="s">
        <v>84</v>
      </c>
      <c r="D125" s="154"/>
      <c r="E125" s="154"/>
      <c r="F125" s="123"/>
      <c r="G125" s="586"/>
      <c r="H125" s="127"/>
      <c r="I125" s="568">
        <f t="shared" si="3"/>
        <v>0</v>
      </c>
      <c r="J125" s="569"/>
      <c r="K125" s="644"/>
    </row>
    <row r="126" spans="1:11" s="44" customFormat="1">
      <c r="A126" s="177"/>
      <c r="B126" s="154" t="s">
        <v>346</v>
      </c>
      <c r="C126" s="147"/>
      <c r="D126" s="154"/>
      <c r="E126" s="154"/>
      <c r="F126" s="123"/>
      <c r="G126" s="581"/>
      <c r="H126" s="127"/>
      <c r="I126" s="568">
        <f t="shared" si="3"/>
        <v>0</v>
      </c>
      <c r="J126" s="569"/>
      <c r="K126" s="644"/>
    </row>
    <row r="127" spans="1:11" s="44" customFormat="1">
      <c r="A127" s="177"/>
      <c r="B127" s="154" t="s">
        <v>132</v>
      </c>
      <c r="C127" s="147" t="s">
        <v>131</v>
      </c>
      <c r="D127" s="55"/>
      <c r="E127" s="136"/>
      <c r="F127" s="252"/>
      <c r="G127" s="581"/>
      <c r="H127" s="127"/>
      <c r="I127" s="568">
        <f t="shared" si="3"/>
        <v>0</v>
      </c>
      <c r="J127" s="569"/>
      <c r="K127" s="644"/>
    </row>
    <row r="128" spans="1:11" s="44" customFormat="1">
      <c r="A128" s="177"/>
      <c r="B128" s="154"/>
      <c r="C128" s="147" t="s">
        <v>133</v>
      </c>
      <c r="D128" s="55"/>
      <c r="E128" s="136"/>
      <c r="F128" s="56"/>
      <c r="G128" s="581"/>
      <c r="H128" s="127"/>
      <c r="I128" s="568">
        <f t="shared" si="3"/>
        <v>0</v>
      </c>
      <c r="J128" s="569"/>
      <c r="K128" s="644"/>
    </row>
    <row r="129" spans="1:11" s="44" customFormat="1">
      <c r="A129" s="177"/>
      <c r="B129" s="154"/>
      <c r="C129" s="147" t="s">
        <v>135</v>
      </c>
      <c r="D129" s="55"/>
      <c r="E129" s="136"/>
      <c r="F129" s="56"/>
      <c r="G129" s="581"/>
      <c r="H129" s="127"/>
      <c r="I129" s="568">
        <f t="shared" si="3"/>
        <v>0</v>
      </c>
      <c r="J129" s="569"/>
      <c r="K129" s="644"/>
    </row>
    <row r="130" spans="1:11" s="44" customFormat="1">
      <c r="A130" s="177"/>
      <c r="B130" s="154"/>
      <c r="C130" s="147" t="s">
        <v>134</v>
      </c>
      <c r="D130" s="333"/>
      <c r="E130" s="136"/>
      <c r="F130" s="57"/>
      <c r="G130" s="633"/>
      <c r="H130" s="127"/>
      <c r="I130" s="568">
        <f t="shared" si="3"/>
        <v>0</v>
      </c>
      <c r="J130" s="569"/>
      <c r="K130" s="644"/>
    </row>
    <row r="131" spans="1:11" s="44" customFormat="1">
      <c r="A131" s="177"/>
      <c r="B131" s="154" t="s">
        <v>962</v>
      </c>
      <c r="C131" s="147" t="s">
        <v>755</v>
      </c>
      <c r="D131" s="154"/>
      <c r="E131" s="154"/>
      <c r="F131" s="123"/>
      <c r="G131" s="581"/>
      <c r="H131" s="127"/>
      <c r="I131" s="568">
        <f t="shared" si="3"/>
        <v>0</v>
      </c>
      <c r="J131" s="569"/>
      <c r="K131" s="644"/>
    </row>
    <row r="132" spans="1:11" s="44" customFormat="1">
      <c r="A132" s="177"/>
      <c r="B132" s="154"/>
      <c r="C132" s="147" t="s">
        <v>115</v>
      </c>
      <c r="D132" s="154"/>
      <c r="E132" s="154"/>
      <c r="F132" s="123"/>
      <c r="G132" s="581"/>
      <c r="H132" s="127"/>
      <c r="I132" s="568">
        <f t="shared" si="3"/>
        <v>0</v>
      </c>
      <c r="J132" s="569"/>
      <c r="K132" s="644"/>
    </row>
    <row r="133" spans="1:11" s="44" customFormat="1">
      <c r="A133" s="177"/>
      <c r="B133" s="154"/>
      <c r="C133" s="154" t="s">
        <v>1177</v>
      </c>
      <c r="D133" s="147"/>
      <c r="E133" s="154"/>
      <c r="F133" s="123"/>
      <c r="G133" s="581"/>
      <c r="H133" s="127"/>
      <c r="I133" s="568">
        <f t="shared" si="3"/>
        <v>0</v>
      </c>
      <c r="J133" s="569"/>
      <c r="K133" s="644"/>
    </row>
    <row r="134" spans="1:11" s="44" customFormat="1">
      <c r="A134" s="177"/>
      <c r="B134" s="154"/>
      <c r="C134" s="154" t="s">
        <v>964</v>
      </c>
      <c r="D134" s="154"/>
      <c r="E134" s="154"/>
      <c r="F134" s="123"/>
      <c r="G134" s="581"/>
      <c r="H134" s="127"/>
      <c r="I134" s="568">
        <f t="shared" si="3"/>
        <v>0</v>
      </c>
      <c r="J134" s="569"/>
      <c r="K134" s="644"/>
    </row>
    <row r="135" spans="1:11" s="44" customFormat="1">
      <c r="A135" s="177"/>
      <c r="B135" s="154"/>
      <c r="C135" s="154" t="s">
        <v>525</v>
      </c>
      <c r="D135" s="154"/>
      <c r="E135" s="154"/>
      <c r="F135" s="123"/>
      <c r="G135" s="581"/>
      <c r="H135" s="127"/>
      <c r="I135" s="568">
        <f t="shared" si="3"/>
        <v>0</v>
      </c>
      <c r="J135" s="569"/>
      <c r="K135" s="644"/>
    </row>
    <row r="136" spans="1:11" s="44" customFormat="1">
      <c r="A136" s="177" t="s">
        <v>957</v>
      </c>
      <c r="B136" s="154" t="s">
        <v>139</v>
      </c>
      <c r="C136" s="147" t="s">
        <v>477</v>
      </c>
      <c r="D136" s="154"/>
      <c r="E136" s="154"/>
      <c r="F136" s="616"/>
      <c r="G136" s="581"/>
      <c r="H136" s="127"/>
      <c r="I136" s="568">
        <f t="shared" si="3"/>
        <v>0</v>
      </c>
      <c r="J136" s="569"/>
      <c r="K136" s="644"/>
    </row>
    <row r="137" spans="1:11" s="44" customFormat="1">
      <c r="A137" s="177" t="s">
        <v>958</v>
      </c>
      <c r="B137" s="154"/>
      <c r="C137" s="147" t="s">
        <v>808</v>
      </c>
      <c r="D137" s="154"/>
      <c r="E137" s="154"/>
      <c r="F137" s="123"/>
      <c r="G137" s="581"/>
      <c r="H137" s="127"/>
      <c r="I137" s="568">
        <f t="shared" si="3"/>
        <v>0</v>
      </c>
      <c r="J137" s="569"/>
      <c r="K137" s="644"/>
    </row>
    <row r="138" spans="1:11" s="44" customFormat="1">
      <c r="A138" s="177"/>
      <c r="B138" s="154" t="s">
        <v>157</v>
      </c>
      <c r="C138" s="147" t="s">
        <v>166</v>
      </c>
      <c r="D138" s="154"/>
      <c r="E138" s="154"/>
      <c r="F138" s="123"/>
      <c r="G138" s="581"/>
      <c r="H138" s="127"/>
      <c r="I138" s="568">
        <f t="shared" si="3"/>
        <v>0</v>
      </c>
      <c r="J138" s="569"/>
      <c r="K138" s="644"/>
    </row>
    <row r="139" spans="1:11" s="44" customFormat="1">
      <c r="A139" s="177"/>
      <c r="B139" s="154"/>
      <c r="C139" s="147" t="s">
        <v>422</v>
      </c>
      <c r="D139" s="154"/>
      <c r="E139" s="154"/>
      <c r="F139" s="123"/>
      <c r="G139" s="581"/>
      <c r="H139" s="127"/>
      <c r="I139" s="568">
        <f t="shared" si="3"/>
        <v>0</v>
      </c>
      <c r="J139" s="569"/>
      <c r="K139" s="644"/>
    </row>
    <row r="140" spans="1:11" s="44" customFormat="1">
      <c r="A140" s="177"/>
      <c r="B140" s="154"/>
      <c r="C140" s="147" t="s">
        <v>405</v>
      </c>
      <c r="D140" s="154"/>
      <c r="E140" s="154"/>
      <c r="F140" s="616"/>
      <c r="G140" s="581"/>
      <c r="H140" s="127"/>
      <c r="I140" s="568">
        <f t="shared" si="3"/>
        <v>0</v>
      </c>
      <c r="J140" s="569"/>
      <c r="K140" s="644"/>
    </row>
    <row r="141" spans="1:11" s="188" customFormat="1">
      <c r="A141" s="177"/>
      <c r="C141" s="147" t="s">
        <v>1181</v>
      </c>
      <c r="D141" s="333"/>
      <c r="F141" s="123"/>
      <c r="G141" s="619"/>
      <c r="H141" s="346"/>
      <c r="I141" s="568">
        <f t="shared" si="3"/>
        <v>0</v>
      </c>
      <c r="J141" s="569"/>
      <c r="K141" s="644"/>
    </row>
    <row r="142" spans="1:11" s="44" customFormat="1">
      <c r="A142" s="177"/>
      <c r="B142" s="154"/>
      <c r="C142" s="147" t="s">
        <v>177</v>
      </c>
      <c r="D142" s="154"/>
      <c r="E142" s="154"/>
      <c r="F142" s="123"/>
      <c r="G142" s="581"/>
      <c r="H142" s="127"/>
      <c r="I142" s="568">
        <f t="shared" si="3"/>
        <v>0</v>
      </c>
      <c r="J142" s="569"/>
      <c r="K142" s="644"/>
    </row>
    <row r="143" spans="1:11" s="44" customFormat="1">
      <c r="A143" s="177"/>
      <c r="B143" s="154"/>
      <c r="C143" s="147" t="s">
        <v>157</v>
      </c>
      <c r="D143" s="154"/>
      <c r="E143" s="154"/>
      <c r="F143" s="123"/>
      <c r="G143" s="581"/>
      <c r="H143" s="127"/>
      <c r="I143" s="568">
        <f t="shared" si="3"/>
        <v>0</v>
      </c>
      <c r="J143" s="569"/>
      <c r="K143" s="644"/>
    </row>
    <row r="144" spans="1:11" s="90" customFormat="1">
      <c r="A144" s="177"/>
      <c r="B144" s="188"/>
      <c r="C144" s="624" t="s">
        <v>359</v>
      </c>
      <c r="D144" s="188"/>
      <c r="E144" s="188"/>
      <c r="F144" s="618"/>
      <c r="G144" s="619"/>
      <c r="H144" s="346"/>
      <c r="I144" s="568">
        <f t="shared" si="3"/>
        <v>0</v>
      </c>
      <c r="J144" s="569"/>
      <c r="K144" s="644"/>
    </row>
    <row r="145" spans="1:11" s="90" customFormat="1">
      <c r="A145" s="177"/>
      <c r="B145" s="188"/>
      <c r="C145" s="624" t="s">
        <v>1180</v>
      </c>
      <c r="D145" s="188"/>
      <c r="E145" s="188"/>
      <c r="F145" s="618"/>
      <c r="G145" s="619"/>
      <c r="H145" s="346"/>
      <c r="I145" s="568">
        <f t="shared" si="3"/>
        <v>0</v>
      </c>
      <c r="J145" s="569"/>
      <c r="K145" s="644"/>
    </row>
    <row r="146" spans="1:11" s="90" customFormat="1">
      <c r="A146" s="177"/>
      <c r="B146" s="188"/>
      <c r="C146" s="624" t="s">
        <v>361</v>
      </c>
      <c r="D146" s="188"/>
      <c r="E146" s="188"/>
      <c r="F146" s="163"/>
      <c r="G146" s="619"/>
      <c r="H146" s="346"/>
      <c r="I146" s="568">
        <f t="shared" si="3"/>
        <v>0</v>
      </c>
      <c r="J146" s="569"/>
      <c r="K146" s="644"/>
    </row>
    <row r="147" spans="1:11" s="44" customFormat="1">
      <c r="A147" s="177" t="s">
        <v>16</v>
      </c>
      <c r="B147" s="154"/>
      <c r="C147" s="147" t="s">
        <v>1236</v>
      </c>
      <c r="D147" s="154"/>
      <c r="E147" s="154"/>
      <c r="F147" s="123"/>
      <c r="G147" s="581"/>
      <c r="H147" s="127"/>
      <c r="I147" s="568">
        <f t="shared" si="3"/>
        <v>0</v>
      </c>
      <c r="J147" s="569"/>
      <c r="K147" s="644"/>
    </row>
    <row r="148" spans="1:11" s="44" customFormat="1">
      <c r="A148" s="177"/>
      <c r="B148" s="154"/>
      <c r="C148" s="147" t="s">
        <v>364</v>
      </c>
      <c r="D148" s="154"/>
      <c r="E148" s="154"/>
      <c r="F148" s="123"/>
      <c r="G148" s="581"/>
      <c r="H148" s="127"/>
      <c r="I148" s="568">
        <f t="shared" si="3"/>
        <v>0</v>
      </c>
      <c r="J148" s="569"/>
      <c r="K148" s="644"/>
    </row>
    <row r="149" spans="1:11" s="44" customFormat="1">
      <c r="A149" s="177"/>
      <c r="B149" s="154"/>
      <c r="C149" s="147" t="s">
        <v>162</v>
      </c>
      <c r="D149" s="154"/>
      <c r="E149" s="154"/>
      <c r="F149" s="123"/>
      <c r="G149" s="581"/>
      <c r="H149" s="127"/>
      <c r="I149" s="568">
        <f t="shared" si="3"/>
        <v>0</v>
      </c>
      <c r="J149" s="569"/>
      <c r="K149" s="644"/>
    </row>
    <row r="150" spans="1:11" s="44" customFormat="1">
      <c r="A150" s="177"/>
      <c r="B150" s="154"/>
      <c r="C150" s="147" t="s">
        <v>415</v>
      </c>
      <c r="D150" s="154"/>
      <c r="E150" s="154"/>
      <c r="F150" s="123"/>
      <c r="G150" s="581"/>
      <c r="H150" s="127"/>
      <c r="I150" s="568">
        <f t="shared" si="3"/>
        <v>0</v>
      </c>
      <c r="J150" s="569"/>
      <c r="K150" s="644"/>
    </row>
    <row r="151" spans="1:11" s="44" customFormat="1">
      <c r="A151" s="177" t="s">
        <v>365</v>
      </c>
      <c r="B151" s="154"/>
      <c r="C151" s="154" t="s">
        <v>1202</v>
      </c>
      <c r="D151" s="154"/>
      <c r="E151" s="154"/>
      <c r="F151" s="123"/>
      <c r="G151" s="575"/>
      <c r="H151" s="127"/>
      <c r="I151" s="568">
        <f t="shared" si="3"/>
        <v>0</v>
      </c>
      <c r="J151" s="569"/>
      <c r="K151" s="644"/>
    </row>
    <row r="152" spans="1:11" s="44" customFormat="1">
      <c r="A152" s="177"/>
      <c r="B152" s="154"/>
      <c r="C152" s="147" t="s">
        <v>1192</v>
      </c>
      <c r="D152" s="154"/>
      <c r="E152" s="154"/>
      <c r="F152" s="123"/>
      <c r="G152" s="575"/>
      <c r="H152" s="127"/>
      <c r="I152" s="568">
        <f t="shared" si="3"/>
        <v>0</v>
      </c>
      <c r="J152" s="569"/>
      <c r="K152" s="644"/>
    </row>
    <row r="153" spans="1:11" s="44" customFormat="1">
      <c r="A153" s="177" t="s">
        <v>366</v>
      </c>
      <c r="B153" s="154"/>
      <c r="C153" s="147" t="s">
        <v>368</v>
      </c>
      <c r="D153" s="154"/>
      <c r="E153" s="154"/>
      <c r="F153" s="123"/>
      <c r="G153" s="581"/>
      <c r="H153" s="127"/>
      <c r="I153" s="568">
        <f t="shared" si="3"/>
        <v>0</v>
      </c>
      <c r="J153" s="569"/>
      <c r="K153" s="644"/>
    </row>
    <row r="154" spans="1:11" s="44" customFormat="1">
      <c r="A154" s="177"/>
      <c r="B154" s="154"/>
      <c r="C154" s="147" t="s">
        <v>1175</v>
      </c>
      <c r="D154" s="154"/>
      <c r="E154" s="154"/>
      <c r="F154" s="123"/>
      <c r="G154" s="581"/>
      <c r="H154" s="127"/>
      <c r="I154" s="568">
        <f t="shared" si="3"/>
        <v>0</v>
      </c>
      <c r="J154" s="569"/>
      <c r="K154" s="644"/>
    </row>
    <row r="155" spans="1:11" s="44" customFormat="1">
      <c r="A155" s="177"/>
      <c r="B155" s="154"/>
      <c r="C155" s="147" t="s">
        <v>370</v>
      </c>
      <c r="D155" s="154"/>
      <c r="E155" s="154"/>
      <c r="F155" s="123"/>
      <c r="G155" s="581"/>
      <c r="H155" s="127"/>
      <c r="I155" s="568">
        <f t="shared" ref="I155:I160" si="4">H155*G155</f>
        <v>0</v>
      </c>
      <c r="J155" s="569"/>
      <c r="K155" s="644"/>
    </row>
    <row r="156" spans="1:11" s="44" customFormat="1">
      <c r="A156" s="177"/>
      <c r="B156" s="154"/>
      <c r="C156" s="147" t="s">
        <v>747</v>
      </c>
      <c r="D156" s="154"/>
      <c r="E156" s="154"/>
      <c r="F156" s="123"/>
      <c r="G156" s="581"/>
      <c r="H156" s="127"/>
      <c r="I156" s="568">
        <f t="shared" si="4"/>
        <v>0</v>
      </c>
      <c r="J156" s="569"/>
      <c r="K156" s="644"/>
    </row>
    <row r="157" spans="1:11" s="44" customFormat="1">
      <c r="A157" s="177"/>
      <c r="B157" s="154"/>
      <c r="C157" s="154" t="s">
        <v>748</v>
      </c>
      <c r="D157" s="154"/>
      <c r="E157" s="154"/>
      <c r="F157" s="123"/>
      <c r="G157" s="575"/>
      <c r="H157" s="127"/>
      <c r="I157" s="568">
        <f t="shared" si="4"/>
        <v>0</v>
      </c>
      <c r="J157" s="569"/>
      <c r="K157" s="644"/>
    </row>
    <row r="158" spans="1:11" s="90" customFormat="1">
      <c r="A158" s="177"/>
      <c r="B158" s="188"/>
      <c r="C158" s="638" t="s">
        <v>209</v>
      </c>
      <c r="D158" s="188"/>
      <c r="E158" s="188"/>
      <c r="F158" s="163"/>
      <c r="G158" s="580"/>
      <c r="H158" s="346"/>
      <c r="I158" s="568">
        <f t="shared" si="4"/>
        <v>0</v>
      </c>
      <c r="J158" s="569"/>
      <c r="K158" s="644"/>
    </row>
    <row r="159" spans="1:11" s="44" customFormat="1">
      <c r="A159" s="177"/>
      <c r="B159" s="154"/>
      <c r="C159" s="136" t="s">
        <v>1237</v>
      </c>
      <c r="D159" s="136"/>
      <c r="E159" s="136"/>
      <c r="F159" s="123"/>
      <c r="G159" s="575"/>
      <c r="H159" s="127"/>
      <c r="I159" s="568">
        <f t="shared" si="4"/>
        <v>0</v>
      </c>
      <c r="J159" s="569"/>
      <c r="K159" s="644"/>
    </row>
    <row r="160" spans="1:11" s="44" customFormat="1">
      <c r="A160" s="177"/>
      <c r="B160" s="154"/>
      <c r="C160" s="270" t="s">
        <v>723</v>
      </c>
      <c r="D160" s="154"/>
      <c r="E160" s="154"/>
      <c r="F160" s="123"/>
      <c r="G160" s="575"/>
      <c r="H160" s="127"/>
      <c r="I160" s="568">
        <f t="shared" si="4"/>
        <v>0</v>
      </c>
      <c r="J160" s="569"/>
      <c r="K160" s="644"/>
    </row>
    <row r="161" spans="1:11" s="44" customFormat="1">
      <c r="A161" s="177"/>
      <c r="B161" s="154"/>
      <c r="C161" s="69"/>
      <c r="D161" s="154"/>
      <c r="E161" s="154"/>
      <c r="F161" s="123"/>
      <c r="G161" s="575"/>
      <c r="H161" s="127"/>
      <c r="I161" s="568"/>
      <c r="J161" s="569"/>
      <c r="K161" s="644"/>
    </row>
    <row r="162" spans="1:11" ht="16.5" thickBot="1">
      <c r="A162" s="156" t="s">
        <v>99</v>
      </c>
      <c r="B162" s="621"/>
      <c r="G162" s="575"/>
      <c r="H162" s="54"/>
      <c r="I162" s="634">
        <f>SUM(I5:I161)</f>
        <v>0</v>
      </c>
      <c r="J162" s="592"/>
      <c r="K162" s="646">
        <f>SUM(K5:K161)</f>
        <v>0</v>
      </c>
    </row>
    <row r="163" spans="1:11" ht="16.5" thickBot="1">
      <c r="G163" s="576"/>
      <c r="H163" s="31" t="s">
        <v>27</v>
      </c>
      <c r="I163" s="570"/>
      <c r="J163" s="571"/>
    </row>
  </sheetData>
  <pageMargins left="0.70866141732283472" right="0.70866141732283472" top="0.74803149606299213" bottom="0.74803149606299213" header="0.31496062992125984" footer="0.31496062992125984"/>
  <pageSetup paperSize="9" scale="6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05"/>
  <sheetViews>
    <sheetView topLeftCell="A244" workbookViewId="0">
      <selection activeCell="F393" sqref="F393"/>
    </sheetView>
  </sheetViews>
  <sheetFormatPr defaultColWidth="10.875" defaultRowHeight="15.75"/>
  <cols>
    <col min="1" max="1" width="11.125" style="14" customWidth="1"/>
    <col min="2" max="2" width="15" style="4" customWidth="1"/>
    <col min="3" max="3" width="13.625" style="30" hidden="1" customWidth="1"/>
    <col min="4" max="4" width="26.25" style="65" hidden="1" customWidth="1"/>
    <col min="5" max="5" width="41" style="4" hidden="1" customWidth="1"/>
    <col min="6" max="6" width="37.75" style="508" customWidth="1"/>
    <col min="7" max="7" width="20.375" style="30" customWidth="1"/>
    <col min="8" max="10" width="6.625" style="19" customWidth="1"/>
    <col min="11" max="11" width="6.625" style="433" customWidth="1"/>
    <col min="12" max="12" width="10.875" style="31" customWidth="1"/>
    <col min="13" max="13" width="12.375" style="449" customWidth="1"/>
    <col min="14" max="14" width="9" style="31" customWidth="1"/>
    <col min="15" max="16" width="9.375" style="5" customWidth="1"/>
    <col min="17" max="17" width="7.625" style="32" customWidth="1"/>
    <col min="18" max="18" width="8" style="33" customWidth="1"/>
    <col min="19" max="19" width="6.5" style="30" customWidth="1"/>
    <col min="20" max="29" width="10.875" style="30"/>
    <col min="30" max="16384" width="10.875" style="4"/>
  </cols>
  <sheetData>
    <row r="1" spans="1:30" s="6" customFormat="1" ht="23.25">
      <c r="A1" s="13" t="s">
        <v>947</v>
      </c>
      <c r="B1" s="431" t="s">
        <v>1077</v>
      </c>
      <c r="C1" s="7"/>
      <c r="D1" s="64" t="s">
        <v>0</v>
      </c>
      <c r="F1" s="431"/>
      <c r="G1" s="7"/>
      <c r="H1" s="277"/>
      <c r="I1" s="277"/>
      <c r="J1" s="277"/>
      <c r="K1" s="432"/>
      <c r="L1" s="8"/>
      <c r="M1" s="478"/>
      <c r="N1" s="8"/>
      <c r="O1" s="9"/>
      <c r="P1" s="9"/>
      <c r="Q1" s="32" t="s">
        <v>178</v>
      </c>
      <c r="R1" s="33" t="s">
        <v>48</v>
      </c>
      <c r="S1" s="7"/>
      <c r="T1" s="7" t="s">
        <v>383</v>
      </c>
      <c r="U1" s="7" t="s">
        <v>384</v>
      </c>
      <c r="V1" s="7" t="s">
        <v>389</v>
      </c>
      <c r="W1" s="7" t="s">
        <v>385</v>
      </c>
      <c r="X1" s="7" t="s">
        <v>388</v>
      </c>
      <c r="Y1" s="7" t="s">
        <v>386</v>
      </c>
      <c r="Z1" s="7" t="s">
        <v>387</v>
      </c>
      <c r="AA1" s="7">
        <v>8</v>
      </c>
      <c r="AB1" s="7">
        <v>9</v>
      </c>
      <c r="AC1" s="7">
        <v>10</v>
      </c>
    </row>
    <row r="2" spans="1:30">
      <c r="B2" s="22"/>
      <c r="Q2" s="32" t="s">
        <v>45</v>
      </c>
      <c r="R2" s="33" t="s">
        <v>45</v>
      </c>
      <c r="S2" s="30" t="s">
        <v>804</v>
      </c>
      <c r="T2" s="60">
        <v>41862</v>
      </c>
      <c r="U2" s="60">
        <v>41869</v>
      </c>
      <c r="V2" s="60">
        <v>41876</v>
      </c>
      <c r="W2" s="60">
        <v>41883</v>
      </c>
      <c r="X2" s="60">
        <v>41890</v>
      </c>
      <c r="Y2" s="60">
        <v>41897</v>
      </c>
      <c r="Z2" s="60">
        <v>41904</v>
      </c>
      <c r="AA2" s="60"/>
      <c r="AB2" s="60"/>
      <c r="AC2" s="60"/>
      <c r="AD2" s="122"/>
    </row>
    <row r="3" spans="1:30" s="34" customFormat="1" hidden="1">
      <c r="A3" s="15" t="s">
        <v>459</v>
      </c>
      <c r="B3" s="22"/>
      <c r="D3" s="66"/>
      <c r="F3" s="509"/>
      <c r="G3" s="11"/>
      <c r="H3" s="278"/>
      <c r="I3" s="278"/>
      <c r="J3" s="278"/>
      <c r="K3" s="434"/>
      <c r="L3" s="5"/>
      <c r="M3" s="479"/>
      <c r="N3" s="5"/>
      <c r="O3" s="5"/>
      <c r="P3" s="5"/>
      <c r="Q3" s="32"/>
      <c r="R3" s="33"/>
      <c r="S3" s="11" t="s">
        <v>805</v>
      </c>
      <c r="T3" s="35" t="s">
        <v>1</v>
      </c>
      <c r="U3" s="11" t="s">
        <v>268</v>
      </c>
      <c r="V3" s="35" t="s">
        <v>12</v>
      </c>
      <c r="W3" s="11" t="s">
        <v>179</v>
      </c>
      <c r="X3" s="11" t="s">
        <v>185</v>
      </c>
      <c r="Y3" s="35" t="s">
        <v>180</v>
      </c>
      <c r="Z3" s="35" t="s">
        <v>269</v>
      </c>
      <c r="AA3" s="35"/>
      <c r="AB3" s="11"/>
      <c r="AC3" s="11"/>
    </row>
    <row r="4" spans="1:30" s="34" customFormat="1" hidden="1">
      <c r="A4" s="15" t="s">
        <v>460</v>
      </c>
      <c r="B4" s="22"/>
      <c r="C4" s="11"/>
      <c r="D4" s="66"/>
      <c r="F4" s="509"/>
      <c r="G4" s="11"/>
      <c r="H4" s="278"/>
      <c r="I4" s="278"/>
      <c r="J4" s="278"/>
      <c r="K4" s="434"/>
      <c r="L4" s="5"/>
      <c r="M4" s="479"/>
      <c r="N4" s="5"/>
      <c r="O4" s="5"/>
      <c r="P4" s="5"/>
      <c r="Q4" s="32"/>
      <c r="R4" s="33"/>
      <c r="S4" s="11"/>
      <c r="T4" s="35" t="s">
        <v>391</v>
      </c>
      <c r="U4" s="11" t="s">
        <v>18</v>
      </c>
      <c r="V4" s="11" t="s">
        <v>110</v>
      </c>
      <c r="W4" s="35" t="s">
        <v>224</v>
      </c>
      <c r="X4" s="11" t="s">
        <v>270</v>
      </c>
      <c r="Y4" s="35" t="s">
        <v>271</v>
      </c>
      <c r="Z4" s="35" t="s">
        <v>181</v>
      </c>
      <c r="AA4" s="35"/>
      <c r="AB4" s="11"/>
      <c r="AC4" s="11"/>
    </row>
    <row r="5" spans="1:30" s="34" customFormat="1" hidden="1">
      <c r="A5" s="15" t="s">
        <v>461</v>
      </c>
      <c r="B5" s="22"/>
      <c r="C5" s="11"/>
      <c r="D5" s="66"/>
      <c r="F5" s="509"/>
      <c r="G5" s="11"/>
      <c r="H5" s="278" t="s">
        <v>949</v>
      </c>
      <c r="I5" s="278" t="s">
        <v>1009</v>
      </c>
      <c r="J5" s="278" t="s">
        <v>1010</v>
      </c>
      <c r="K5" s="434"/>
      <c r="L5" s="5"/>
      <c r="M5" s="479"/>
      <c r="N5" s="5"/>
      <c r="O5" s="5"/>
      <c r="P5" s="5" t="s">
        <v>234</v>
      </c>
      <c r="Q5" s="32"/>
      <c r="R5" s="33"/>
      <c r="S5" s="11"/>
      <c r="T5" s="11" t="s">
        <v>392</v>
      </c>
      <c r="U5" s="35" t="s">
        <v>70</v>
      </c>
      <c r="V5" s="35" t="s">
        <v>390</v>
      </c>
      <c r="W5" s="35" t="s">
        <v>393</v>
      </c>
      <c r="X5" s="35" t="s">
        <v>225</v>
      </c>
      <c r="Y5" s="35" t="s">
        <v>272</v>
      </c>
      <c r="Z5" s="35" t="s">
        <v>273</v>
      </c>
      <c r="AA5" s="35"/>
      <c r="AB5" s="11"/>
      <c r="AC5" s="11"/>
    </row>
    <row r="6" spans="1:30" s="34" customFormat="1">
      <c r="A6" s="14"/>
      <c r="B6" s="22"/>
      <c r="C6" s="11"/>
      <c r="D6" s="66"/>
      <c r="F6" s="509"/>
      <c r="G6" s="11"/>
      <c r="H6" s="278" t="s">
        <v>948</v>
      </c>
      <c r="I6" s="278" t="s">
        <v>948</v>
      </c>
      <c r="J6" s="278" t="s">
        <v>1014</v>
      </c>
      <c r="K6" s="434" t="s">
        <v>997</v>
      </c>
      <c r="L6" s="5"/>
      <c r="M6" s="434" t="s">
        <v>997</v>
      </c>
      <c r="N6" s="5"/>
      <c r="O6" s="5" t="s">
        <v>976</v>
      </c>
      <c r="P6" s="5"/>
      <c r="Q6" s="32"/>
      <c r="R6" s="33"/>
      <c r="S6" s="11"/>
      <c r="T6" s="35" t="s">
        <v>120</v>
      </c>
      <c r="U6" s="35" t="s">
        <v>274</v>
      </c>
      <c r="V6" s="11" t="s">
        <v>19</v>
      </c>
      <c r="W6" s="35"/>
      <c r="X6" s="35"/>
      <c r="Y6" s="35" t="s">
        <v>81</v>
      </c>
      <c r="Z6" s="35" t="s">
        <v>157</v>
      </c>
      <c r="AA6" s="35"/>
      <c r="AB6" s="11"/>
      <c r="AC6" s="11"/>
    </row>
    <row r="7" spans="1:30" s="22" customFormat="1">
      <c r="A7" s="14" t="s">
        <v>4</v>
      </c>
      <c r="B7" s="22" t="s">
        <v>102</v>
      </c>
      <c r="C7" s="23" t="s">
        <v>3</v>
      </c>
      <c r="D7" s="67" t="s">
        <v>182</v>
      </c>
      <c r="E7" s="22" t="s">
        <v>183</v>
      </c>
      <c r="F7" s="510" t="s">
        <v>1082</v>
      </c>
      <c r="G7" s="23" t="s">
        <v>184</v>
      </c>
      <c r="H7" s="279" t="s">
        <v>7</v>
      </c>
      <c r="I7" s="279" t="s">
        <v>7</v>
      </c>
      <c r="J7" s="278" t="s">
        <v>1011</v>
      </c>
      <c r="K7" s="435" t="s">
        <v>998</v>
      </c>
      <c r="L7" s="24" t="s">
        <v>5</v>
      </c>
      <c r="M7" s="480" t="s">
        <v>6</v>
      </c>
      <c r="N7" s="24" t="s">
        <v>65</v>
      </c>
      <c r="O7" s="24" t="s">
        <v>14</v>
      </c>
      <c r="P7" s="24"/>
      <c r="Q7" s="36"/>
      <c r="R7" s="37" t="s">
        <v>46</v>
      </c>
      <c r="S7" s="30" t="s">
        <v>389</v>
      </c>
      <c r="T7" s="11"/>
      <c r="U7" s="11" t="s">
        <v>432</v>
      </c>
      <c r="V7" s="11"/>
      <c r="Z7" s="11"/>
      <c r="AA7" s="11"/>
      <c r="AB7" s="11"/>
      <c r="AC7" s="11"/>
    </row>
    <row r="8" spans="1:30" s="15" customFormat="1">
      <c r="A8" s="14" t="s">
        <v>1</v>
      </c>
      <c r="B8" s="15" t="s">
        <v>101</v>
      </c>
      <c r="C8" s="16" t="s">
        <v>212</v>
      </c>
      <c r="D8" s="68"/>
      <c r="E8" s="15" t="s">
        <v>673</v>
      </c>
      <c r="F8" s="511"/>
      <c r="G8" s="16" t="s">
        <v>2</v>
      </c>
      <c r="H8" s="20"/>
      <c r="I8" s="20"/>
      <c r="J8" s="20"/>
      <c r="K8" s="436"/>
      <c r="L8" s="17"/>
      <c r="M8" s="454" t="s">
        <v>47</v>
      </c>
      <c r="N8" s="17"/>
      <c r="O8" s="18"/>
      <c r="P8" s="18"/>
      <c r="Q8" s="18"/>
      <c r="R8" s="76">
        <v>612</v>
      </c>
      <c r="S8" s="77"/>
      <c r="T8" s="27" t="s">
        <v>54</v>
      </c>
      <c r="U8" s="16"/>
      <c r="V8" s="16"/>
      <c r="W8" s="16"/>
      <c r="X8" s="16"/>
      <c r="Y8" s="16"/>
      <c r="Z8" s="16"/>
      <c r="AA8" s="16"/>
      <c r="AB8" s="16"/>
      <c r="AC8" s="16"/>
    </row>
    <row r="9" spans="1:30" s="15" customFormat="1">
      <c r="A9" s="14"/>
      <c r="C9" s="16" t="s">
        <v>212</v>
      </c>
      <c r="D9" s="68"/>
      <c r="E9" s="15" t="s">
        <v>674</v>
      </c>
      <c r="F9" s="511" t="s">
        <v>1083</v>
      </c>
      <c r="G9" s="16"/>
      <c r="H9" s="20">
        <v>1</v>
      </c>
      <c r="I9" s="20"/>
      <c r="J9" s="20"/>
      <c r="K9" s="436">
        <v>0.8</v>
      </c>
      <c r="L9" s="29">
        <v>5000</v>
      </c>
      <c r="M9" s="449">
        <f>L9*K9</f>
        <v>4000</v>
      </c>
      <c r="N9" s="17"/>
      <c r="O9" s="18"/>
      <c r="P9" s="18"/>
      <c r="Q9" s="18"/>
      <c r="R9" s="78" t="s">
        <v>47</v>
      </c>
      <c r="S9" s="79"/>
      <c r="T9" s="27" t="s">
        <v>54</v>
      </c>
      <c r="U9" s="16"/>
      <c r="V9" s="16"/>
      <c r="W9" s="16"/>
      <c r="X9" s="16"/>
      <c r="Y9" s="16"/>
      <c r="Z9" s="16"/>
      <c r="AA9" s="16"/>
      <c r="AB9" s="16"/>
      <c r="AC9" s="16"/>
    </row>
    <row r="10" spans="1:30" s="25" customFormat="1">
      <c r="A10" s="14"/>
      <c r="B10" s="15"/>
      <c r="C10" s="16" t="s">
        <v>409</v>
      </c>
      <c r="D10" s="68"/>
      <c r="E10" s="15" t="s">
        <v>784</v>
      </c>
      <c r="F10" s="511" t="s">
        <v>1078</v>
      </c>
      <c r="G10" s="16"/>
      <c r="H10" s="20">
        <v>1</v>
      </c>
      <c r="I10" s="20"/>
      <c r="J10" s="20"/>
      <c r="K10" s="436">
        <v>0.7</v>
      </c>
      <c r="L10" s="29">
        <v>748.57</v>
      </c>
      <c r="M10" s="449">
        <f>L10*K10</f>
        <v>523.99900000000002</v>
      </c>
      <c r="N10" s="29">
        <v>35</v>
      </c>
      <c r="O10" s="5"/>
      <c r="P10" s="5"/>
      <c r="Q10" s="18"/>
      <c r="R10" s="78" t="s">
        <v>47</v>
      </c>
      <c r="S10" s="79"/>
      <c r="T10" s="27" t="s">
        <v>54</v>
      </c>
      <c r="U10" s="26"/>
      <c r="V10" s="26"/>
      <c r="W10" s="26"/>
      <c r="X10" s="26"/>
      <c r="Y10" s="26"/>
      <c r="Z10" s="26"/>
      <c r="AA10" s="26"/>
      <c r="AB10" s="26"/>
      <c r="AC10" s="26"/>
    </row>
    <row r="11" spans="1:30" s="15" customFormat="1" hidden="1">
      <c r="A11" s="14"/>
      <c r="B11" s="373" t="s">
        <v>108</v>
      </c>
      <c r="C11" s="311" t="s">
        <v>267</v>
      </c>
      <c r="D11" s="291" t="s">
        <v>20</v>
      </c>
      <c r="E11" s="292" t="s">
        <v>31</v>
      </c>
      <c r="F11" s="447"/>
      <c r="G11" s="311" t="s">
        <v>32</v>
      </c>
      <c r="H11" s="312">
        <v>1</v>
      </c>
      <c r="I11" s="312"/>
      <c r="J11" s="312"/>
      <c r="K11" s="437"/>
      <c r="L11" s="313">
        <v>1909.05</v>
      </c>
      <c r="M11" s="481">
        <f t="shared" ref="M11:M64" si="0">L11*K11</f>
        <v>0</v>
      </c>
      <c r="N11" s="269"/>
      <c r="O11" s="5"/>
      <c r="P11" s="5"/>
      <c r="Q11" s="5" t="s">
        <v>583</v>
      </c>
      <c r="R11" s="80">
        <v>219</v>
      </c>
      <c r="S11" s="81"/>
      <c r="T11" s="27" t="s">
        <v>54</v>
      </c>
      <c r="U11" s="16"/>
      <c r="V11" s="16"/>
      <c r="W11" s="16"/>
      <c r="X11" s="16"/>
      <c r="Y11" s="16"/>
      <c r="Z11" s="16"/>
      <c r="AA11" s="16"/>
      <c r="AB11" s="16"/>
      <c r="AC11" s="16"/>
    </row>
    <row r="12" spans="1:30" s="15" customFormat="1" hidden="1">
      <c r="A12" s="14"/>
      <c r="B12" s="374" t="s">
        <v>970</v>
      </c>
      <c r="C12" s="178" t="s">
        <v>267</v>
      </c>
      <c r="D12" s="297" t="s">
        <v>33</v>
      </c>
      <c r="E12" s="192" t="s">
        <v>34</v>
      </c>
      <c r="F12" s="473"/>
      <c r="G12" s="178" t="s">
        <v>35</v>
      </c>
      <c r="H12" s="281">
        <v>2</v>
      </c>
      <c r="I12" s="281"/>
      <c r="J12" s="281"/>
      <c r="K12" s="438"/>
      <c r="L12" s="182">
        <v>765.77</v>
      </c>
      <c r="M12" s="474">
        <f t="shared" si="0"/>
        <v>0</v>
      </c>
      <c r="N12" s="209"/>
      <c r="O12" s="5"/>
      <c r="P12" s="5"/>
      <c r="Q12" s="5"/>
      <c r="R12" s="80" t="s">
        <v>47</v>
      </c>
      <c r="S12" s="81"/>
      <c r="T12" s="27" t="s">
        <v>54</v>
      </c>
      <c r="U12" s="16"/>
      <c r="V12" s="16"/>
      <c r="W12" s="16"/>
      <c r="X12" s="16"/>
      <c r="Y12" s="16"/>
      <c r="Z12" s="16"/>
      <c r="AA12" s="16"/>
      <c r="AB12" s="16"/>
      <c r="AC12" s="16"/>
    </row>
    <row r="13" spans="1:30" hidden="1">
      <c r="B13" s="374" t="s">
        <v>971</v>
      </c>
      <c r="C13" s="178" t="s">
        <v>267</v>
      </c>
      <c r="D13" s="297" t="s">
        <v>36</v>
      </c>
      <c r="E13" s="192" t="s">
        <v>37</v>
      </c>
      <c r="F13" s="473"/>
      <c r="G13" s="178" t="s">
        <v>38</v>
      </c>
      <c r="H13" s="281">
        <v>4</v>
      </c>
      <c r="I13" s="281"/>
      <c r="J13" s="281"/>
      <c r="K13" s="438"/>
      <c r="L13" s="182">
        <v>0</v>
      </c>
      <c r="M13" s="474">
        <f t="shared" si="0"/>
        <v>0</v>
      </c>
      <c r="N13" s="209"/>
      <c r="Q13" s="5"/>
      <c r="R13" s="80" t="s">
        <v>47</v>
      </c>
      <c r="S13" s="81"/>
      <c r="T13" s="28" t="s">
        <v>54</v>
      </c>
    </row>
    <row r="14" spans="1:30" hidden="1">
      <c r="B14" s="374"/>
      <c r="C14" s="178" t="s">
        <v>267</v>
      </c>
      <c r="D14" s="297" t="s">
        <v>39</v>
      </c>
      <c r="E14" s="192" t="s">
        <v>675</v>
      </c>
      <c r="F14" s="473"/>
      <c r="G14" s="178" t="s">
        <v>40</v>
      </c>
      <c r="H14" s="281">
        <v>4</v>
      </c>
      <c r="I14" s="281"/>
      <c r="J14" s="281"/>
      <c r="K14" s="438"/>
      <c r="L14" s="182">
        <v>184.86</v>
      </c>
      <c r="M14" s="474">
        <f t="shared" si="0"/>
        <v>0</v>
      </c>
      <c r="N14" s="209"/>
      <c r="Q14" s="5"/>
      <c r="R14" s="80" t="s">
        <v>47</v>
      </c>
      <c r="S14" s="81"/>
      <c r="T14" s="28" t="s">
        <v>54</v>
      </c>
    </row>
    <row r="15" spans="1:30">
      <c r="B15" s="373" t="s">
        <v>970</v>
      </c>
      <c r="C15" s="311" t="s">
        <v>267</v>
      </c>
      <c r="D15" s="291"/>
      <c r="E15" s="292" t="s">
        <v>1073</v>
      </c>
      <c r="F15" s="447" t="s">
        <v>1079</v>
      </c>
      <c r="G15" s="311"/>
      <c r="H15" s="312">
        <v>1</v>
      </c>
      <c r="I15" s="312"/>
      <c r="J15" s="312"/>
      <c r="K15" s="437">
        <v>1</v>
      </c>
      <c r="L15" s="313">
        <v>2843.58</v>
      </c>
      <c r="M15" s="481">
        <f t="shared" si="0"/>
        <v>2843.58</v>
      </c>
      <c r="N15" s="269"/>
      <c r="Q15" s="5"/>
      <c r="R15" s="80"/>
      <c r="S15" s="81"/>
      <c r="T15" s="28"/>
    </row>
    <row r="16" spans="1:30">
      <c r="B16" s="374" t="s">
        <v>1072</v>
      </c>
      <c r="C16" s="178"/>
      <c r="D16" s="297"/>
      <c r="E16" s="192" t="s">
        <v>1074</v>
      </c>
      <c r="F16" s="473" t="s">
        <v>1080</v>
      </c>
      <c r="G16" s="178"/>
      <c r="H16" s="281">
        <v>2</v>
      </c>
      <c r="I16" s="281"/>
      <c r="J16" s="281"/>
      <c r="K16" s="438">
        <v>2</v>
      </c>
      <c r="L16" s="182">
        <v>363.3</v>
      </c>
      <c r="M16" s="474">
        <f t="shared" si="0"/>
        <v>726.6</v>
      </c>
      <c r="N16" s="209"/>
      <c r="Q16" s="5"/>
      <c r="R16" s="80"/>
      <c r="S16" s="81"/>
      <c r="T16" s="28"/>
    </row>
    <row r="17" spans="1:31" hidden="1">
      <c r="B17" s="374"/>
      <c r="C17" s="178"/>
      <c r="D17" s="297"/>
      <c r="E17" s="192" t="s">
        <v>1075</v>
      </c>
      <c r="F17" s="473"/>
      <c r="G17" s="178"/>
      <c r="H17" s="281">
        <v>4</v>
      </c>
      <c r="I17" s="281"/>
      <c r="J17" s="281"/>
      <c r="K17" s="438">
        <v>4</v>
      </c>
      <c r="L17" s="182">
        <v>171.78</v>
      </c>
      <c r="M17" s="474">
        <f t="shared" si="0"/>
        <v>687.12</v>
      </c>
      <c r="N17" s="209"/>
      <c r="Q17" s="5"/>
      <c r="R17" s="80"/>
      <c r="S17" s="81"/>
      <c r="T17" s="28"/>
    </row>
    <row r="18" spans="1:31">
      <c r="B18" s="374" t="s">
        <v>20</v>
      </c>
      <c r="C18" s="178"/>
      <c r="D18" s="297"/>
      <c r="E18" s="192" t="s">
        <v>1076</v>
      </c>
      <c r="F18" s="473" t="s">
        <v>1076</v>
      </c>
      <c r="G18" s="178"/>
      <c r="H18" s="281">
        <v>1</v>
      </c>
      <c r="I18" s="281"/>
      <c r="J18" s="281"/>
      <c r="K18" s="438">
        <v>1</v>
      </c>
      <c r="L18" s="182">
        <v>76.5</v>
      </c>
      <c r="M18" s="474">
        <f t="shared" si="0"/>
        <v>76.5</v>
      </c>
      <c r="N18" s="209"/>
      <c r="Q18" s="5"/>
      <c r="R18" s="80"/>
      <c r="S18" s="81"/>
      <c r="T18" s="28"/>
    </row>
    <row r="19" spans="1:31">
      <c r="B19" s="375"/>
      <c r="C19" s="340" t="s">
        <v>267</v>
      </c>
      <c r="D19" s="338" t="s">
        <v>39</v>
      </c>
      <c r="E19" s="339" t="s">
        <v>675</v>
      </c>
      <c r="F19" s="448" t="s">
        <v>1086</v>
      </c>
      <c r="G19" s="340" t="s">
        <v>40</v>
      </c>
      <c r="H19" s="323">
        <v>1</v>
      </c>
      <c r="I19" s="323"/>
      <c r="J19" s="323"/>
      <c r="K19" s="439">
        <v>1</v>
      </c>
      <c r="L19" s="341">
        <v>338.4</v>
      </c>
      <c r="M19" s="482">
        <f t="shared" si="0"/>
        <v>338.4</v>
      </c>
      <c r="N19" s="225"/>
      <c r="Q19" s="5"/>
      <c r="R19" s="80" t="s">
        <v>47</v>
      </c>
      <c r="S19" s="81"/>
      <c r="T19" s="28" t="s">
        <v>54</v>
      </c>
    </row>
    <row r="20" spans="1:31" hidden="1">
      <c r="B20" s="374"/>
      <c r="C20" s="178" t="s">
        <v>267</v>
      </c>
      <c r="D20" s="297" t="s">
        <v>41</v>
      </c>
      <c r="E20" s="192"/>
      <c r="F20" s="473"/>
      <c r="G20" s="178" t="s">
        <v>43</v>
      </c>
      <c r="H20" s="281">
        <v>1</v>
      </c>
      <c r="I20" s="281"/>
      <c r="J20" s="281"/>
      <c r="K20" s="438"/>
      <c r="L20" s="182">
        <v>18.59</v>
      </c>
      <c r="M20" s="474">
        <f t="shared" si="0"/>
        <v>0</v>
      </c>
      <c r="N20" s="209"/>
      <c r="Q20" s="5"/>
      <c r="R20" s="80" t="s">
        <v>47</v>
      </c>
      <c r="S20" s="81"/>
      <c r="T20" s="28" t="s">
        <v>54</v>
      </c>
    </row>
    <row r="21" spans="1:31">
      <c r="B21" s="374"/>
      <c r="C21" s="178"/>
      <c r="D21" s="297"/>
      <c r="E21" s="192" t="s">
        <v>1087</v>
      </c>
      <c r="F21" s="473" t="s">
        <v>42</v>
      </c>
      <c r="G21" s="178"/>
      <c r="H21" s="281"/>
      <c r="I21" s="281">
        <v>1</v>
      </c>
      <c r="J21" s="281"/>
      <c r="K21" s="438">
        <v>1</v>
      </c>
      <c r="L21" s="182">
        <v>106.9</v>
      </c>
      <c r="M21" s="474">
        <f t="shared" si="0"/>
        <v>106.9</v>
      </c>
      <c r="N21" s="209"/>
      <c r="Q21" s="5"/>
      <c r="R21" s="80"/>
      <c r="S21" s="81"/>
      <c r="T21" s="28"/>
    </row>
    <row r="22" spans="1:31">
      <c r="B22" s="374"/>
      <c r="C22" s="178" t="s">
        <v>267</v>
      </c>
      <c r="D22" s="297" t="s">
        <v>211</v>
      </c>
      <c r="E22" s="192" t="s">
        <v>1081</v>
      </c>
      <c r="F22" s="473" t="s">
        <v>1081</v>
      </c>
      <c r="G22" s="178"/>
      <c r="H22" s="281">
        <v>1</v>
      </c>
      <c r="I22" s="281"/>
      <c r="J22" s="281"/>
      <c r="K22" s="438">
        <v>1</v>
      </c>
      <c r="L22" s="182">
        <v>318.52</v>
      </c>
      <c r="M22" s="474">
        <f t="shared" si="0"/>
        <v>318.52</v>
      </c>
      <c r="N22" s="209"/>
      <c r="Q22" s="5"/>
      <c r="R22" s="80" t="s">
        <v>47</v>
      </c>
      <c r="S22" s="81"/>
      <c r="T22" s="28" t="s">
        <v>54</v>
      </c>
    </row>
    <row r="23" spans="1:31" hidden="1">
      <c r="B23" s="375"/>
      <c r="C23" s="340" t="s">
        <v>267</v>
      </c>
      <c r="D23" s="338" t="s">
        <v>42</v>
      </c>
      <c r="E23" s="339" t="s">
        <v>785</v>
      </c>
      <c r="F23" s="448"/>
      <c r="G23" s="340" t="s">
        <v>44</v>
      </c>
      <c r="H23" s="323">
        <v>1</v>
      </c>
      <c r="I23" s="323"/>
      <c r="J23" s="323"/>
      <c r="K23" s="439">
        <v>0</v>
      </c>
      <c r="L23" s="341">
        <v>53.11</v>
      </c>
      <c r="M23" s="482">
        <f t="shared" si="0"/>
        <v>0</v>
      </c>
      <c r="N23" s="225">
        <v>0</v>
      </c>
      <c r="Q23" s="5"/>
      <c r="R23" s="80" t="s">
        <v>47</v>
      </c>
      <c r="S23" s="81"/>
      <c r="T23" s="28" t="s">
        <v>54</v>
      </c>
    </row>
    <row r="24" spans="1:31" s="15" customFormat="1" hidden="1">
      <c r="A24" s="14"/>
      <c r="B24" s="264" t="s">
        <v>108</v>
      </c>
      <c r="C24" s="265" t="s">
        <v>966</v>
      </c>
      <c r="D24" s="266" t="s">
        <v>20</v>
      </c>
      <c r="E24" s="314" t="s">
        <v>967</v>
      </c>
      <c r="F24" s="512"/>
      <c r="G24" s="265"/>
      <c r="H24" s="63">
        <v>2</v>
      </c>
      <c r="I24" s="63"/>
      <c r="J24" s="63"/>
      <c r="K24" s="440"/>
      <c r="L24" s="268">
        <v>161.88999999999999</v>
      </c>
      <c r="M24" s="481">
        <f t="shared" si="0"/>
        <v>0</v>
      </c>
      <c r="N24" s="269"/>
      <c r="O24" s="5"/>
      <c r="P24" s="5"/>
      <c r="Q24" s="5" t="s">
        <v>583</v>
      </c>
      <c r="R24" s="80">
        <v>219</v>
      </c>
      <c r="S24" s="81"/>
      <c r="U24" s="16"/>
      <c r="V24" s="27" t="s">
        <v>54</v>
      </c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s="15" customFormat="1" hidden="1">
      <c r="A25" s="14"/>
      <c r="B25" s="207" t="s">
        <v>972</v>
      </c>
      <c r="C25" s="45" t="s">
        <v>966</v>
      </c>
      <c r="D25" s="69" t="s">
        <v>33</v>
      </c>
      <c r="E25" s="44" t="s">
        <v>968</v>
      </c>
      <c r="F25" s="513"/>
      <c r="G25" s="45"/>
      <c r="H25" s="40">
        <v>2</v>
      </c>
      <c r="I25" s="40"/>
      <c r="J25" s="40"/>
      <c r="K25" s="441"/>
      <c r="L25" s="128">
        <v>780.97</v>
      </c>
      <c r="M25" s="474">
        <f t="shared" si="0"/>
        <v>0</v>
      </c>
      <c r="N25" s="209"/>
      <c r="O25" s="5"/>
      <c r="P25" s="5"/>
      <c r="Q25" s="5"/>
      <c r="R25" s="80" t="s">
        <v>47</v>
      </c>
      <c r="S25" s="81"/>
      <c r="U25" s="16"/>
      <c r="V25" s="27" t="s">
        <v>54</v>
      </c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hidden="1">
      <c r="B26" s="207"/>
      <c r="C26" s="45" t="s">
        <v>966</v>
      </c>
      <c r="D26" s="69" t="s">
        <v>36</v>
      </c>
      <c r="E26" s="44" t="s">
        <v>37</v>
      </c>
      <c r="F26" s="513"/>
      <c r="G26" s="45"/>
      <c r="H26" s="40">
        <v>4</v>
      </c>
      <c r="I26" s="40"/>
      <c r="J26" s="40"/>
      <c r="K26" s="441"/>
      <c r="L26" s="128">
        <v>0</v>
      </c>
      <c r="M26" s="474">
        <f t="shared" si="0"/>
        <v>0</v>
      </c>
      <c r="N26" s="209"/>
      <c r="Q26" s="5"/>
      <c r="R26" s="80" t="s">
        <v>47</v>
      </c>
      <c r="S26" s="81"/>
      <c r="T26" s="4"/>
      <c r="V26" s="28" t="s">
        <v>54</v>
      </c>
      <c r="AD26" s="30"/>
      <c r="AE26" s="30"/>
    </row>
    <row r="27" spans="1:31" hidden="1">
      <c r="B27" s="207"/>
      <c r="C27" s="45" t="s">
        <v>966</v>
      </c>
      <c r="D27" s="69" t="s">
        <v>969</v>
      </c>
      <c r="E27" s="44"/>
      <c r="F27" s="513"/>
      <c r="G27" s="45"/>
      <c r="H27" s="40">
        <v>2</v>
      </c>
      <c r="I27" s="40"/>
      <c r="J27" s="40"/>
      <c r="K27" s="441"/>
      <c r="L27" s="128">
        <v>33.58</v>
      </c>
      <c r="M27" s="474">
        <f t="shared" si="0"/>
        <v>0</v>
      </c>
      <c r="N27" s="209"/>
      <c r="Q27" s="5"/>
      <c r="R27" s="80" t="s">
        <v>47</v>
      </c>
      <c r="S27" s="81"/>
      <c r="T27" s="4"/>
      <c r="V27" s="28" t="s">
        <v>54</v>
      </c>
      <c r="AD27" s="30"/>
      <c r="AE27" s="30"/>
    </row>
    <row r="28" spans="1:31" hidden="1">
      <c r="B28" s="219"/>
      <c r="C28" s="220" t="s">
        <v>966</v>
      </c>
      <c r="D28" s="221" t="s">
        <v>42</v>
      </c>
      <c r="E28" s="289" t="s">
        <v>785</v>
      </c>
      <c r="F28" s="514"/>
      <c r="G28" s="220" t="s">
        <v>44</v>
      </c>
      <c r="H28" s="285">
        <v>1</v>
      </c>
      <c r="I28" s="285"/>
      <c r="J28" s="285"/>
      <c r="K28" s="442"/>
      <c r="L28" s="224">
        <v>50</v>
      </c>
      <c r="M28" s="482">
        <f t="shared" si="0"/>
        <v>0</v>
      </c>
      <c r="N28" s="225">
        <v>50</v>
      </c>
      <c r="Q28" s="5"/>
      <c r="R28" s="80" t="s">
        <v>47</v>
      </c>
      <c r="S28" s="81"/>
      <c r="T28" s="4"/>
      <c r="V28" s="28" t="s">
        <v>54</v>
      </c>
      <c r="AD28" s="30"/>
      <c r="AE28" s="30"/>
    </row>
    <row r="29" spans="1:31">
      <c r="B29" s="264" t="s">
        <v>107</v>
      </c>
      <c r="C29" s="265" t="s">
        <v>23</v>
      </c>
      <c r="D29" s="266" t="s">
        <v>49</v>
      </c>
      <c r="E29" s="314" t="s">
        <v>51</v>
      </c>
      <c r="F29" s="561" t="s">
        <v>1084</v>
      </c>
      <c r="G29" s="265" t="s">
        <v>50</v>
      </c>
      <c r="H29" s="63">
        <v>5</v>
      </c>
      <c r="I29" s="63"/>
      <c r="J29" s="63"/>
      <c r="K29" s="440">
        <v>5</v>
      </c>
      <c r="L29" s="268">
        <v>105</v>
      </c>
      <c r="M29" s="481">
        <f t="shared" si="0"/>
        <v>525</v>
      </c>
      <c r="N29" s="269">
        <v>51.97</v>
      </c>
      <c r="Q29" s="32">
        <v>27.3</v>
      </c>
      <c r="R29" s="175">
        <f>K29*Q29</f>
        <v>136.5</v>
      </c>
      <c r="S29" s="81"/>
      <c r="U29" s="28" t="s">
        <v>54</v>
      </c>
      <c r="V29" s="126"/>
      <c r="W29" s="44"/>
    </row>
    <row r="30" spans="1:31" hidden="1">
      <c r="B30" s="207"/>
      <c r="C30" s="45" t="s">
        <v>23</v>
      </c>
      <c r="D30" s="69" t="s">
        <v>24</v>
      </c>
      <c r="E30" s="44"/>
      <c r="F30" s="513"/>
      <c r="G30" s="45"/>
      <c r="H30" s="40">
        <v>27</v>
      </c>
      <c r="I30" s="40"/>
      <c r="J30" s="40"/>
      <c r="K30" s="441">
        <v>27</v>
      </c>
      <c r="L30" s="128">
        <v>1.05</v>
      </c>
      <c r="M30" s="474">
        <f t="shared" si="0"/>
        <v>28.35</v>
      </c>
      <c r="N30" s="209"/>
      <c r="Q30" s="32">
        <v>0.25</v>
      </c>
      <c r="R30" s="175">
        <f>K30*Q30</f>
        <v>6.75</v>
      </c>
      <c r="S30" s="81"/>
      <c r="U30" s="28" t="s">
        <v>54</v>
      </c>
    </row>
    <row r="31" spans="1:31">
      <c r="B31" s="219"/>
      <c r="C31" s="220" t="s">
        <v>29</v>
      </c>
      <c r="D31" s="221" t="s">
        <v>26</v>
      </c>
      <c r="E31" s="289" t="s">
        <v>582</v>
      </c>
      <c r="F31" s="514" t="s">
        <v>1085</v>
      </c>
      <c r="G31" s="220"/>
      <c r="H31" s="285">
        <v>5</v>
      </c>
      <c r="I31" s="285"/>
      <c r="J31" s="285"/>
      <c r="K31" s="442">
        <v>5</v>
      </c>
      <c r="L31" s="224">
        <v>144.55000000000001</v>
      </c>
      <c r="M31" s="482">
        <f t="shared" si="0"/>
        <v>722.75</v>
      </c>
      <c r="N31" s="225"/>
      <c r="R31" s="175" t="s">
        <v>47</v>
      </c>
      <c r="S31" s="81"/>
      <c r="U31" s="28" t="s">
        <v>54</v>
      </c>
    </row>
    <row r="32" spans="1:31">
      <c r="B32" s="4" t="s">
        <v>1039</v>
      </c>
      <c r="D32" s="65" t="s">
        <v>78</v>
      </c>
      <c r="E32" s="44" t="s">
        <v>452</v>
      </c>
      <c r="F32" s="513"/>
      <c r="G32" s="45"/>
      <c r="H32" s="40">
        <v>1</v>
      </c>
      <c r="I32" s="40"/>
      <c r="J32" s="40" t="s">
        <v>1014</v>
      </c>
      <c r="K32" s="441"/>
      <c r="L32" s="31">
        <v>500</v>
      </c>
      <c r="M32" s="449">
        <f t="shared" si="0"/>
        <v>0</v>
      </c>
      <c r="R32" s="164">
        <v>41</v>
      </c>
      <c r="S32" s="165">
        <f>SUM(R8:R32)</f>
        <v>1234.25</v>
      </c>
      <c r="U32" s="28" t="s">
        <v>234</v>
      </c>
    </row>
    <row r="33" spans="1:29" s="15" customFormat="1" hidden="1">
      <c r="A33" s="14"/>
      <c r="C33" s="379" t="s">
        <v>1029</v>
      </c>
      <c r="D33" s="314" t="s">
        <v>1024</v>
      </c>
      <c r="E33" s="314" t="s">
        <v>1025</v>
      </c>
      <c r="F33" s="512"/>
      <c r="G33" s="314" t="s">
        <v>1026</v>
      </c>
      <c r="H33" s="265">
        <v>1</v>
      </c>
      <c r="I33" s="314"/>
      <c r="J33" s="380" t="s">
        <v>1009</v>
      </c>
      <c r="K33" s="443"/>
      <c r="L33" s="269">
        <v>44.3</v>
      </c>
      <c r="M33" s="449">
        <f t="shared" si="0"/>
        <v>0</v>
      </c>
      <c r="N33" s="17"/>
      <c r="O33" s="18"/>
      <c r="P33" s="18"/>
      <c r="Q33" s="92"/>
      <c r="R33" s="93"/>
      <c r="S33" s="16"/>
      <c r="U33" s="28"/>
      <c r="V33" s="16"/>
      <c r="W33" s="16"/>
      <c r="X33" s="16"/>
      <c r="Y33" s="16"/>
      <c r="Z33" s="16"/>
      <c r="AA33" s="16"/>
      <c r="AB33" s="16"/>
      <c r="AC33" s="16"/>
    </row>
    <row r="34" spans="1:29" s="15" customFormat="1" hidden="1">
      <c r="A34" s="14"/>
      <c r="C34" s="381" t="s">
        <v>1029</v>
      </c>
      <c r="D34" s="289" t="s">
        <v>1024</v>
      </c>
      <c r="E34" s="289" t="s">
        <v>1027</v>
      </c>
      <c r="F34" s="514"/>
      <c r="G34" s="289" t="s">
        <v>1028</v>
      </c>
      <c r="H34" s="220">
        <v>1</v>
      </c>
      <c r="I34" s="289"/>
      <c r="J34" s="382" t="s">
        <v>1009</v>
      </c>
      <c r="K34" s="444"/>
      <c r="L34" s="225">
        <v>13.2</v>
      </c>
      <c r="M34" s="449">
        <f t="shared" si="0"/>
        <v>0</v>
      </c>
      <c r="N34" s="17"/>
      <c r="O34" s="18"/>
      <c r="P34" s="18"/>
      <c r="Q34" s="92"/>
      <c r="R34" s="93"/>
      <c r="S34" s="16"/>
      <c r="U34" s="28"/>
      <c r="V34" s="16"/>
      <c r="W34" s="16"/>
      <c r="X34" s="16"/>
      <c r="Y34" s="16"/>
      <c r="Z34" s="16"/>
      <c r="AA34" s="16"/>
      <c r="AB34" s="16"/>
      <c r="AC34" s="16"/>
    </row>
    <row r="35" spans="1:29" hidden="1">
      <c r="C35" s="386" t="s">
        <v>1040</v>
      </c>
      <c r="D35" s="387"/>
      <c r="E35" s="388" t="s">
        <v>1042</v>
      </c>
      <c r="F35" s="515"/>
      <c r="G35" s="384" t="s">
        <v>1041</v>
      </c>
      <c r="H35" s="389"/>
      <c r="I35" s="389"/>
      <c r="J35" s="389" t="s">
        <v>1009</v>
      </c>
      <c r="K35" s="445"/>
      <c r="L35" s="390">
        <v>245</v>
      </c>
      <c r="M35" s="449">
        <f t="shared" si="0"/>
        <v>0</v>
      </c>
      <c r="R35" s="191"/>
      <c r="S35" s="45"/>
      <c r="U35" s="28"/>
    </row>
    <row r="36" spans="1:29">
      <c r="C36" s="178" t="s">
        <v>267</v>
      </c>
      <c r="E36" s="44" t="s">
        <v>1088</v>
      </c>
      <c r="F36" s="513" t="s">
        <v>1088</v>
      </c>
      <c r="G36" s="45"/>
      <c r="H36" s="40">
        <v>1</v>
      </c>
      <c r="I36" s="40"/>
      <c r="J36" s="40" t="s">
        <v>1009</v>
      </c>
      <c r="K36" s="441">
        <v>1</v>
      </c>
      <c r="L36" s="31">
        <v>318.18</v>
      </c>
      <c r="M36" s="449">
        <f t="shared" si="0"/>
        <v>318.18</v>
      </c>
      <c r="R36" s="191"/>
      <c r="S36" s="45"/>
      <c r="U36" s="28"/>
    </row>
    <row r="37" spans="1:29">
      <c r="B37" s="4" t="s">
        <v>28</v>
      </c>
      <c r="C37" s="377" t="s">
        <v>630</v>
      </c>
      <c r="D37" s="266" t="s">
        <v>259</v>
      </c>
      <c r="E37" s="314" t="s">
        <v>260</v>
      </c>
      <c r="F37" s="512"/>
      <c r="G37" s="265">
        <v>75333</v>
      </c>
      <c r="H37" s="63">
        <v>1</v>
      </c>
      <c r="I37" s="63"/>
      <c r="J37" s="63" t="s">
        <v>1014</v>
      </c>
      <c r="K37" s="440"/>
      <c r="L37" s="269">
        <v>310.97000000000003</v>
      </c>
      <c r="M37" s="449">
        <f t="shared" si="0"/>
        <v>0</v>
      </c>
      <c r="R37" s="88">
        <v>30</v>
      </c>
      <c r="T37" s="28" t="s">
        <v>216</v>
      </c>
    </row>
    <row r="38" spans="1:29" hidden="1">
      <c r="C38" s="378" t="s">
        <v>630</v>
      </c>
      <c r="D38" s="221"/>
      <c r="E38" s="289" t="s">
        <v>261</v>
      </c>
      <c r="F38" s="514"/>
      <c r="G38" s="220">
        <v>75391</v>
      </c>
      <c r="H38" s="285">
        <v>1</v>
      </c>
      <c r="I38" s="285"/>
      <c r="J38" s="285" t="s">
        <v>1014</v>
      </c>
      <c r="K38" s="442"/>
      <c r="L38" s="225">
        <v>101.51</v>
      </c>
      <c r="M38" s="449">
        <f t="shared" si="0"/>
        <v>0</v>
      </c>
      <c r="N38" s="54">
        <v>100</v>
      </c>
      <c r="R38" s="88" t="s">
        <v>47</v>
      </c>
      <c r="T38" s="28" t="s">
        <v>216</v>
      </c>
    </row>
    <row r="39" spans="1:29" s="15" customFormat="1" hidden="1">
      <c r="A39" s="14"/>
      <c r="C39" s="16" t="s">
        <v>632</v>
      </c>
      <c r="D39" s="89" t="s">
        <v>140</v>
      </c>
      <c r="E39" s="90" t="s">
        <v>140</v>
      </c>
      <c r="F39" s="516"/>
      <c r="G39" s="91"/>
      <c r="H39" s="41">
        <v>1</v>
      </c>
      <c r="I39" s="41"/>
      <c r="J39" s="41" t="s">
        <v>1014</v>
      </c>
      <c r="K39" s="446"/>
      <c r="L39" s="17">
        <v>47.41</v>
      </c>
      <c r="M39" s="449">
        <f t="shared" si="0"/>
        <v>0</v>
      </c>
      <c r="N39" s="17"/>
      <c r="O39" s="18"/>
      <c r="P39" s="18"/>
      <c r="Q39" s="92"/>
      <c r="R39" s="93">
        <v>1</v>
      </c>
      <c r="S39" s="16"/>
      <c r="U39" s="28" t="s">
        <v>619</v>
      </c>
      <c r="V39" s="16"/>
      <c r="W39" s="16"/>
      <c r="X39" s="16"/>
      <c r="Y39" s="16"/>
      <c r="Z39" s="16"/>
      <c r="AA39" s="16"/>
      <c r="AB39" s="16"/>
      <c r="AC39" s="16"/>
    </row>
    <row r="40" spans="1:29" s="15" customFormat="1">
      <c r="A40" s="14"/>
      <c r="C40" s="16" t="s">
        <v>1029</v>
      </c>
      <c r="D40" s="44" t="s">
        <v>1015</v>
      </c>
      <c r="E40" s="44" t="s">
        <v>1015</v>
      </c>
      <c r="F40" s="513" t="s">
        <v>1015</v>
      </c>
      <c r="G40" s="44" t="s">
        <v>1016</v>
      </c>
      <c r="H40" s="45">
        <v>1</v>
      </c>
      <c r="I40" s="4"/>
      <c r="J40" s="16" t="s">
        <v>1009</v>
      </c>
      <c r="K40" s="446">
        <v>1</v>
      </c>
      <c r="L40" s="31">
        <v>37.4</v>
      </c>
      <c r="M40" s="449">
        <f t="shared" si="0"/>
        <v>37.4</v>
      </c>
      <c r="N40" s="17"/>
      <c r="O40" s="18"/>
      <c r="P40" s="18"/>
      <c r="Q40" s="92"/>
      <c r="R40" s="93"/>
      <c r="S40" s="16"/>
      <c r="U40" s="28"/>
      <c r="V40" s="16"/>
      <c r="W40" s="16"/>
      <c r="X40" s="16"/>
      <c r="Y40" s="16"/>
      <c r="Z40" s="16"/>
      <c r="AA40" s="16"/>
      <c r="AB40" s="16"/>
      <c r="AC40" s="16"/>
    </row>
    <row r="41" spans="1:29" s="15" customFormat="1" hidden="1">
      <c r="A41" s="14"/>
      <c r="C41" s="16" t="s">
        <v>1029</v>
      </c>
      <c r="D41" s="44" t="s">
        <v>1015</v>
      </c>
      <c r="E41" s="44" t="s">
        <v>1017</v>
      </c>
      <c r="F41" s="513"/>
      <c r="G41" s="44" t="s">
        <v>1018</v>
      </c>
      <c r="H41" s="45">
        <v>1</v>
      </c>
      <c r="I41" s="4"/>
      <c r="J41" s="16" t="s">
        <v>1009</v>
      </c>
      <c r="K41" s="446"/>
      <c r="L41" s="31">
        <v>6.8</v>
      </c>
      <c r="M41" s="449">
        <f t="shared" si="0"/>
        <v>0</v>
      </c>
      <c r="N41" s="17"/>
      <c r="O41" s="18"/>
      <c r="P41" s="18"/>
      <c r="Q41" s="92"/>
      <c r="R41" s="93"/>
      <c r="S41" s="16"/>
      <c r="U41" s="28"/>
      <c r="V41" s="16"/>
      <c r="W41" s="16"/>
      <c r="X41" s="16"/>
      <c r="Y41" s="16"/>
      <c r="Z41" s="16"/>
      <c r="AA41" s="16"/>
      <c r="AB41" s="16"/>
      <c r="AC41" s="16"/>
    </row>
    <row r="42" spans="1:29" s="15" customFormat="1" hidden="1">
      <c r="A42" s="14"/>
      <c r="C42" s="16" t="s">
        <v>1029</v>
      </c>
      <c r="D42" s="4" t="s">
        <v>1019</v>
      </c>
      <c r="E42" s="4" t="s">
        <v>1043</v>
      </c>
      <c r="F42" s="508"/>
      <c r="G42" s="44" t="s">
        <v>1020</v>
      </c>
      <c r="H42" s="45">
        <v>1</v>
      </c>
      <c r="I42" s="4"/>
      <c r="J42" s="16" t="s">
        <v>1009</v>
      </c>
      <c r="K42" s="446"/>
      <c r="L42" s="31">
        <v>25</v>
      </c>
      <c r="M42" s="449">
        <f t="shared" si="0"/>
        <v>0</v>
      </c>
      <c r="N42" s="17"/>
      <c r="O42" s="18"/>
      <c r="P42" s="18"/>
      <c r="Q42" s="92"/>
      <c r="R42" s="93"/>
      <c r="S42" s="16"/>
      <c r="U42" s="28"/>
      <c r="V42" s="16"/>
      <c r="W42" s="16"/>
      <c r="X42" s="16"/>
      <c r="Y42" s="16"/>
      <c r="Z42" s="16"/>
      <c r="AA42" s="16"/>
      <c r="AB42" s="16"/>
      <c r="AC42" s="16"/>
    </row>
    <row r="43" spans="1:29">
      <c r="E43" s="4" t="s">
        <v>1044</v>
      </c>
      <c r="F43" s="508" t="s">
        <v>1044</v>
      </c>
      <c r="H43" s="19">
        <v>1</v>
      </c>
      <c r="J43" s="19" t="s">
        <v>1009</v>
      </c>
      <c r="K43" s="433">
        <v>1</v>
      </c>
      <c r="L43" s="31">
        <v>50</v>
      </c>
      <c r="M43" s="449">
        <f t="shared" si="0"/>
        <v>50</v>
      </c>
    </row>
    <row r="44" spans="1:29">
      <c r="C44" s="377" t="s">
        <v>631</v>
      </c>
      <c r="D44" s="266" t="s">
        <v>262</v>
      </c>
      <c r="E44" s="314" t="s">
        <v>263</v>
      </c>
      <c r="F44" s="512" t="s">
        <v>1155</v>
      </c>
      <c r="G44" s="265" t="s">
        <v>264</v>
      </c>
      <c r="H44" s="63">
        <v>1</v>
      </c>
      <c r="I44" s="63"/>
      <c r="J44" s="63"/>
      <c r="K44" s="440">
        <v>1</v>
      </c>
      <c r="L44" s="269">
        <v>876.7</v>
      </c>
      <c r="M44" s="449">
        <f t="shared" si="0"/>
        <v>876.7</v>
      </c>
      <c r="N44" s="54"/>
      <c r="R44" s="82">
        <v>20</v>
      </c>
      <c r="T44" s="28" t="s">
        <v>216</v>
      </c>
    </row>
    <row r="45" spans="1:29" hidden="1">
      <c r="C45" s="426" t="s">
        <v>631</v>
      </c>
      <c r="D45" s="69"/>
      <c r="E45" s="44" t="s">
        <v>1061</v>
      </c>
      <c r="F45" s="513"/>
      <c r="G45" s="45">
        <v>22303</v>
      </c>
      <c r="H45" s="40">
        <v>1</v>
      </c>
      <c r="I45" s="40"/>
      <c r="J45" s="40"/>
      <c r="K45" s="441"/>
      <c r="L45" s="209">
        <v>0</v>
      </c>
      <c r="M45" s="449">
        <f t="shared" si="0"/>
        <v>0</v>
      </c>
      <c r="N45" s="54"/>
      <c r="R45" s="82"/>
      <c r="T45" s="28"/>
    </row>
    <row r="46" spans="1:29" hidden="1">
      <c r="C46" s="426" t="s">
        <v>631</v>
      </c>
      <c r="D46" s="69"/>
      <c r="E46" s="44" t="s">
        <v>265</v>
      </c>
      <c r="F46" s="513"/>
      <c r="G46" s="45">
        <v>22301</v>
      </c>
      <c r="H46" s="40">
        <v>1</v>
      </c>
      <c r="I46" s="40"/>
      <c r="J46" s="40"/>
      <c r="K46" s="441"/>
      <c r="L46" s="209">
        <v>0</v>
      </c>
      <c r="M46" s="449">
        <f t="shared" si="0"/>
        <v>0</v>
      </c>
      <c r="N46" s="54">
        <v>260</v>
      </c>
      <c r="R46" s="82"/>
      <c r="T46" s="28" t="s">
        <v>216</v>
      </c>
    </row>
    <row r="47" spans="1:29" hidden="1">
      <c r="C47" s="378" t="s">
        <v>845</v>
      </c>
      <c r="D47" s="221" t="s">
        <v>518</v>
      </c>
      <c r="E47" s="289" t="s">
        <v>937</v>
      </c>
      <c r="F47" s="514"/>
      <c r="G47" s="220"/>
      <c r="H47" s="285">
        <v>4</v>
      </c>
      <c r="I47" s="285"/>
      <c r="J47" s="285"/>
      <c r="K47" s="442">
        <v>1</v>
      </c>
      <c r="L47" s="562">
        <v>15</v>
      </c>
      <c r="M47" s="449">
        <f t="shared" si="0"/>
        <v>15</v>
      </c>
      <c r="R47" s="82"/>
      <c r="X47" s="28" t="s">
        <v>54</v>
      </c>
    </row>
    <row r="48" spans="1:29" hidden="1">
      <c r="C48" s="30" t="s">
        <v>409</v>
      </c>
      <c r="D48" s="65" t="s">
        <v>864</v>
      </c>
      <c r="E48" s="44" t="s">
        <v>430</v>
      </c>
      <c r="F48" s="513"/>
      <c r="G48" s="45" t="s">
        <v>448</v>
      </c>
      <c r="H48" s="40">
        <v>1</v>
      </c>
      <c r="I48" s="40"/>
      <c r="J48" s="40"/>
      <c r="K48" s="441">
        <v>1</v>
      </c>
      <c r="L48" s="31">
        <v>111.86</v>
      </c>
      <c r="M48" s="449">
        <f t="shared" si="0"/>
        <v>111.86</v>
      </c>
      <c r="R48" s="88">
        <v>13</v>
      </c>
      <c r="U48" s="28" t="s">
        <v>54</v>
      </c>
    </row>
    <row r="49" spans="1:29" hidden="1">
      <c r="C49" s="30" t="s">
        <v>409</v>
      </c>
      <c r="E49" s="44" t="s">
        <v>410</v>
      </c>
      <c r="F49" s="513"/>
      <c r="G49" s="45" t="s">
        <v>449</v>
      </c>
      <c r="H49" s="40">
        <v>1</v>
      </c>
      <c r="I49" s="40"/>
      <c r="J49" s="40"/>
      <c r="K49" s="441"/>
      <c r="L49" s="31">
        <v>34.479999999999997</v>
      </c>
      <c r="M49" s="449">
        <f t="shared" si="0"/>
        <v>0</v>
      </c>
      <c r="N49" s="31">
        <v>65</v>
      </c>
      <c r="R49" s="88" t="s">
        <v>47</v>
      </c>
      <c r="U49" s="28" t="s">
        <v>54</v>
      </c>
    </row>
    <row r="50" spans="1:29">
      <c r="C50" s="377" t="s">
        <v>22</v>
      </c>
      <c r="D50" s="266" t="s">
        <v>9</v>
      </c>
      <c r="E50" s="314" t="s">
        <v>1089</v>
      </c>
      <c r="F50" s="512" t="s">
        <v>1089</v>
      </c>
      <c r="G50" s="265" t="s">
        <v>68</v>
      </c>
      <c r="H50" s="63">
        <v>2</v>
      </c>
      <c r="I50" s="63"/>
      <c r="J50" s="63"/>
      <c r="K50" s="440">
        <v>4</v>
      </c>
      <c r="L50" s="269">
        <v>60.36</v>
      </c>
      <c r="M50" s="449">
        <f t="shared" si="0"/>
        <v>241.44</v>
      </c>
      <c r="N50" s="31">
        <v>11.45</v>
      </c>
      <c r="R50" s="82">
        <v>10</v>
      </c>
      <c r="U50" s="28" t="s">
        <v>54</v>
      </c>
      <c r="AC50" s="4"/>
    </row>
    <row r="51" spans="1:29">
      <c r="C51" s="378" t="s">
        <v>22</v>
      </c>
      <c r="D51" s="221" t="s">
        <v>10</v>
      </c>
      <c r="E51" s="289" t="s">
        <v>802</v>
      </c>
      <c r="F51" s="514" t="s">
        <v>802</v>
      </c>
      <c r="G51" s="220" t="s">
        <v>801</v>
      </c>
      <c r="H51" s="285">
        <v>1</v>
      </c>
      <c r="I51" s="285"/>
      <c r="J51" s="285"/>
      <c r="K51" s="442">
        <v>1</v>
      </c>
      <c r="L51" s="225">
        <v>10.27</v>
      </c>
      <c r="M51" s="449">
        <f t="shared" si="0"/>
        <v>10.27</v>
      </c>
      <c r="R51" s="82" t="s">
        <v>47</v>
      </c>
      <c r="U51" s="28" t="s">
        <v>54</v>
      </c>
      <c r="AC51" s="4"/>
    </row>
    <row r="52" spans="1:29" s="15" customFormat="1" hidden="1">
      <c r="A52" s="14"/>
      <c r="C52" s="379" t="s">
        <v>1029</v>
      </c>
      <c r="D52" s="314" t="s">
        <v>10</v>
      </c>
      <c r="E52" s="314" t="s">
        <v>9</v>
      </c>
      <c r="F52" s="512"/>
      <c r="G52" s="314" t="s">
        <v>1021</v>
      </c>
      <c r="H52" s="265">
        <v>4</v>
      </c>
      <c r="I52" s="314"/>
      <c r="J52" s="380" t="s">
        <v>1009</v>
      </c>
      <c r="K52" s="443"/>
      <c r="L52" s="269">
        <v>25.9</v>
      </c>
      <c r="M52" s="449">
        <f t="shared" si="0"/>
        <v>0</v>
      </c>
      <c r="N52" s="17"/>
      <c r="O52" s="18"/>
      <c r="P52" s="18"/>
      <c r="Q52" s="92"/>
      <c r="R52" s="93"/>
      <c r="S52" s="16"/>
      <c r="U52" s="28"/>
      <c r="V52" s="16"/>
      <c r="W52" s="16"/>
      <c r="X52" s="16"/>
      <c r="Y52" s="16"/>
      <c r="Z52" s="16"/>
      <c r="AA52" s="16"/>
      <c r="AB52" s="16"/>
      <c r="AC52" s="16"/>
    </row>
    <row r="53" spans="1:29" s="15" customFormat="1" hidden="1">
      <c r="A53" s="14"/>
      <c r="C53" s="381" t="s">
        <v>1029</v>
      </c>
      <c r="D53" s="289" t="s">
        <v>10</v>
      </c>
      <c r="E53" s="289" t="s">
        <v>1022</v>
      </c>
      <c r="F53" s="514"/>
      <c r="G53" s="289" t="s">
        <v>1023</v>
      </c>
      <c r="H53" s="220">
        <v>1</v>
      </c>
      <c r="I53" s="289"/>
      <c r="J53" s="382" t="s">
        <v>1009</v>
      </c>
      <c r="K53" s="444"/>
      <c r="L53" s="225">
        <v>8.15</v>
      </c>
      <c r="M53" s="449">
        <f t="shared" si="0"/>
        <v>0</v>
      </c>
      <c r="N53" s="17"/>
      <c r="O53" s="18"/>
      <c r="P53" s="18"/>
      <c r="Q53" s="92"/>
      <c r="R53" s="93"/>
      <c r="S53" s="16"/>
      <c r="U53" s="28"/>
      <c r="V53" s="16"/>
      <c r="W53" s="16"/>
      <c r="X53" s="16"/>
      <c r="Y53" s="16"/>
      <c r="Z53" s="16"/>
      <c r="AA53" s="16"/>
      <c r="AB53" s="16"/>
      <c r="AC53" s="16"/>
    </row>
    <row r="54" spans="1:29">
      <c r="C54" s="30" t="s">
        <v>22</v>
      </c>
      <c r="D54" s="69" t="s">
        <v>25</v>
      </c>
      <c r="E54" s="4" t="s">
        <v>676</v>
      </c>
      <c r="F54" s="508" t="s">
        <v>676</v>
      </c>
      <c r="G54" s="45" t="s">
        <v>21</v>
      </c>
      <c r="H54" s="19">
        <v>1</v>
      </c>
      <c r="K54" s="433">
        <v>1</v>
      </c>
      <c r="L54" s="31">
        <v>121</v>
      </c>
      <c r="M54" s="449">
        <f t="shared" si="0"/>
        <v>121</v>
      </c>
      <c r="O54" s="4"/>
      <c r="P54" s="4"/>
      <c r="Q54" s="135"/>
      <c r="R54" s="82">
        <v>18</v>
      </c>
      <c r="U54" s="28" t="s">
        <v>54</v>
      </c>
      <c r="AC54" s="4"/>
    </row>
    <row r="55" spans="1:29" hidden="1">
      <c r="C55" s="290" t="s">
        <v>22</v>
      </c>
      <c r="D55" s="291" t="s">
        <v>999</v>
      </c>
      <c r="E55" s="371" t="s">
        <v>1000</v>
      </c>
      <c r="F55" s="517"/>
      <c r="G55" s="311" t="s">
        <v>1001</v>
      </c>
      <c r="H55" s="311">
        <v>1</v>
      </c>
      <c r="I55" s="311"/>
      <c r="J55" s="311"/>
      <c r="K55" s="447"/>
      <c r="L55" s="318">
        <v>445</v>
      </c>
      <c r="M55" s="449">
        <f t="shared" si="0"/>
        <v>0</v>
      </c>
      <c r="O55" s="4"/>
      <c r="P55" s="4"/>
      <c r="Q55" s="135"/>
      <c r="R55" s="82"/>
      <c r="U55" s="28"/>
      <c r="AC55" s="4"/>
    </row>
    <row r="56" spans="1:29" hidden="1">
      <c r="C56" s="298"/>
      <c r="D56" s="338"/>
      <c r="E56" s="372" t="s">
        <v>1002</v>
      </c>
      <c r="F56" s="518"/>
      <c r="G56" s="369" t="s">
        <v>1003</v>
      </c>
      <c r="H56" s="340">
        <v>1</v>
      </c>
      <c r="I56" s="340"/>
      <c r="J56" s="340"/>
      <c r="K56" s="448"/>
      <c r="L56" s="370">
        <v>22.73</v>
      </c>
      <c r="M56" s="449">
        <f t="shared" si="0"/>
        <v>0</v>
      </c>
      <c r="O56" s="4"/>
      <c r="P56" s="4"/>
      <c r="Q56" s="135"/>
      <c r="R56" s="82"/>
      <c r="U56" s="28"/>
      <c r="AC56" s="4"/>
    </row>
    <row r="57" spans="1:29">
      <c r="C57" s="30" t="s">
        <v>414</v>
      </c>
      <c r="D57" s="65" t="s">
        <v>253</v>
      </c>
      <c r="E57" s="44" t="s">
        <v>254</v>
      </c>
      <c r="F57" s="513" t="s">
        <v>253</v>
      </c>
      <c r="G57" s="45" t="s">
        <v>457</v>
      </c>
      <c r="H57" s="40">
        <v>1</v>
      </c>
      <c r="I57" s="40"/>
      <c r="J57" s="40"/>
      <c r="K57" s="441">
        <v>1</v>
      </c>
      <c r="L57" s="31">
        <v>174</v>
      </c>
      <c r="M57" s="449">
        <f t="shared" si="0"/>
        <v>174</v>
      </c>
      <c r="R57" s="82">
        <v>20</v>
      </c>
      <c r="U57" s="28" t="s">
        <v>54</v>
      </c>
    </row>
    <row r="58" spans="1:29">
      <c r="C58" s="30" t="s">
        <v>1049</v>
      </c>
      <c r="D58" s="65" t="s">
        <v>79</v>
      </c>
      <c r="E58" s="4" t="s">
        <v>1050</v>
      </c>
      <c r="F58" s="508" t="s">
        <v>1090</v>
      </c>
      <c r="G58" s="30" t="s">
        <v>1051</v>
      </c>
      <c r="H58" s="30">
        <v>2</v>
      </c>
      <c r="I58" s="31"/>
      <c r="J58" s="31"/>
      <c r="K58" s="449">
        <v>2</v>
      </c>
      <c r="L58" s="31">
        <v>17.8</v>
      </c>
      <c r="M58" s="449">
        <f t="shared" si="0"/>
        <v>35.6</v>
      </c>
      <c r="N58" s="392"/>
      <c r="O58" s="30"/>
      <c r="P58" s="4"/>
      <c r="Q58" s="30"/>
      <c r="R58" s="30"/>
      <c r="S58" s="28" t="s">
        <v>54</v>
      </c>
      <c r="X58" s="125"/>
      <c r="AB58" s="4"/>
      <c r="AC58" s="4"/>
    </row>
    <row r="59" spans="1:29" hidden="1">
      <c r="C59" s="30" t="s">
        <v>521</v>
      </c>
      <c r="D59" s="65" t="s">
        <v>522</v>
      </c>
      <c r="E59" s="4" t="s">
        <v>523</v>
      </c>
      <c r="H59" s="19">
        <v>1</v>
      </c>
      <c r="L59" s="31">
        <v>12.5</v>
      </c>
      <c r="M59" s="449">
        <f t="shared" si="0"/>
        <v>0</v>
      </c>
      <c r="R59" s="82"/>
      <c r="U59" s="28" t="s">
        <v>54</v>
      </c>
      <c r="Z59" s="125"/>
    </row>
    <row r="60" spans="1:29" s="183" customFormat="1">
      <c r="A60" s="156"/>
      <c r="C60" s="125" t="s">
        <v>22</v>
      </c>
      <c r="D60" s="184" t="s">
        <v>93</v>
      </c>
      <c r="E60" s="183" t="s">
        <v>94</v>
      </c>
      <c r="F60" s="519" t="s">
        <v>94</v>
      </c>
      <c r="G60" s="125" t="s">
        <v>95</v>
      </c>
      <c r="H60" s="39">
        <v>1</v>
      </c>
      <c r="I60" s="39"/>
      <c r="J60" s="39"/>
      <c r="K60" s="433">
        <v>1</v>
      </c>
      <c r="L60" s="54">
        <v>24.73</v>
      </c>
      <c r="M60" s="483">
        <f t="shared" si="0"/>
        <v>24.73</v>
      </c>
      <c r="N60" s="54"/>
      <c r="O60" s="160"/>
      <c r="P60" s="160"/>
      <c r="Q60" s="161"/>
      <c r="R60" s="82">
        <v>2</v>
      </c>
      <c r="S60" s="125"/>
      <c r="U60" s="28" t="s">
        <v>54</v>
      </c>
      <c r="V60" s="125"/>
      <c r="W60" s="125"/>
      <c r="X60" s="125"/>
      <c r="Y60" s="125"/>
      <c r="Z60" s="125"/>
      <c r="AA60" s="125"/>
      <c r="AB60" s="125"/>
      <c r="AC60" s="125"/>
    </row>
    <row r="61" spans="1:29" hidden="1">
      <c r="C61" s="30" t="s">
        <v>22</v>
      </c>
      <c r="D61" s="69" t="s">
        <v>266</v>
      </c>
      <c r="E61" s="4" t="s">
        <v>795</v>
      </c>
      <c r="G61" s="45" t="s">
        <v>55</v>
      </c>
      <c r="H61" s="19">
        <v>1</v>
      </c>
      <c r="L61" s="31">
        <v>39</v>
      </c>
      <c r="M61" s="454">
        <f t="shared" si="0"/>
        <v>0</v>
      </c>
      <c r="O61" s="4"/>
      <c r="P61" s="4"/>
      <c r="Q61" s="135"/>
      <c r="R61" s="82">
        <v>2</v>
      </c>
      <c r="U61" s="125"/>
      <c r="Z61" s="28" t="s">
        <v>54</v>
      </c>
      <c r="AB61" s="4"/>
    </row>
    <row r="62" spans="1:29" hidden="1">
      <c r="C62" s="30" t="s">
        <v>512</v>
      </c>
      <c r="D62" s="270" t="s">
        <v>513</v>
      </c>
      <c r="E62" s="4" t="s">
        <v>514</v>
      </c>
      <c r="G62" s="45"/>
      <c r="H62" s="19">
        <v>2</v>
      </c>
      <c r="L62" s="31">
        <v>1</v>
      </c>
      <c r="M62" s="449">
        <f t="shared" si="0"/>
        <v>0</v>
      </c>
      <c r="O62" s="4"/>
      <c r="P62" s="4"/>
      <c r="Q62" s="135"/>
      <c r="R62" s="82"/>
      <c r="U62" s="28" t="s">
        <v>54</v>
      </c>
      <c r="Z62" s="125"/>
      <c r="AA62" s="4"/>
      <c r="AB62" s="4"/>
      <c r="AC62" s="4"/>
    </row>
    <row r="63" spans="1:29">
      <c r="C63" s="30" t="s">
        <v>186</v>
      </c>
      <c r="D63" s="270" t="s">
        <v>187</v>
      </c>
      <c r="E63" s="4" t="s">
        <v>1057</v>
      </c>
      <c r="F63" s="508" t="s">
        <v>1057</v>
      </c>
      <c r="G63" s="45" t="s">
        <v>1058</v>
      </c>
      <c r="H63" s="19">
        <v>1</v>
      </c>
      <c r="K63" s="433">
        <v>1</v>
      </c>
      <c r="L63" s="31">
        <v>10</v>
      </c>
      <c r="M63" s="449">
        <f t="shared" si="0"/>
        <v>10</v>
      </c>
      <c r="R63" s="82">
        <v>2</v>
      </c>
      <c r="U63" s="125"/>
      <c r="Z63" s="28" t="s">
        <v>54</v>
      </c>
      <c r="AA63" s="4"/>
      <c r="AB63" s="4"/>
      <c r="AC63" s="4"/>
    </row>
    <row r="64" spans="1:29">
      <c r="C64" s="30" t="s">
        <v>186</v>
      </c>
      <c r="D64" s="270" t="s">
        <v>188</v>
      </c>
      <c r="E64" s="4" t="s">
        <v>1059</v>
      </c>
      <c r="F64" s="508" t="s">
        <v>1059</v>
      </c>
      <c r="G64" s="45" t="s">
        <v>1060</v>
      </c>
      <c r="H64" s="19">
        <v>1</v>
      </c>
      <c r="K64" s="433">
        <v>1</v>
      </c>
      <c r="L64" s="31">
        <v>22.73</v>
      </c>
      <c r="M64" s="449">
        <f t="shared" si="0"/>
        <v>22.73</v>
      </c>
      <c r="R64" s="82">
        <v>5</v>
      </c>
      <c r="Z64" s="28" t="s">
        <v>54</v>
      </c>
      <c r="AA64" s="4"/>
      <c r="AB64" s="4"/>
      <c r="AC64" s="4"/>
    </row>
    <row r="65" spans="1:28">
      <c r="A65" s="324"/>
      <c r="B65" s="325"/>
      <c r="C65" s="167"/>
      <c r="D65" s="416"/>
      <c r="E65" s="325"/>
      <c r="F65" s="520"/>
      <c r="G65" s="396"/>
      <c r="H65" s="48"/>
      <c r="I65" s="48"/>
      <c r="J65" s="48"/>
      <c r="K65" s="450"/>
      <c r="L65" s="326"/>
      <c r="M65" s="484"/>
      <c r="N65" s="326"/>
      <c r="O65" s="327">
        <f>SUM(M8:M64)</f>
        <v>12946.629000000003</v>
      </c>
      <c r="R65" s="33">
        <f>SUM(R8:R64)</f>
        <v>1357.25</v>
      </c>
      <c r="AB65" s="4"/>
    </row>
    <row r="66" spans="1:28" s="15" customFormat="1">
      <c r="A66" s="14" t="s">
        <v>11</v>
      </c>
      <c r="B66" s="15" t="s">
        <v>110</v>
      </c>
      <c r="C66" s="30" t="s">
        <v>275</v>
      </c>
      <c r="D66" s="68" t="s">
        <v>395</v>
      </c>
      <c r="E66" s="25" t="s">
        <v>276</v>
      </c>
      <c r="F66" s="521"/>
      <c r="G66" s="16"/>
      <c r="H66" s="20">
        <v>1</v>
      </c>
      <c r="I66" s="20"/>
      <c r="J66" s="20"/>
      <c r="K66" s="436"/>
      <c r="L66" s="17">
        <v>1490</v>
      </c>
      <c r="M66" s="454">
        <f t="shared" ref="M66:M71" si="1">L66*K66</f>
        <v>0</v>
      </c>
      <c r="N66" s="17"/>
      <c r="O66" s="18"/>
      <c r="P66" s="18"/>
      <c r="Q66" s="92"/>
      <c r="R66" s="93">
        <v>50</v>
      </c>
      <c r="S66" s="16"/>
      <c r="T66" s="16"/>
      <c r="U66" s="16"/>
      <c r="V66" s="27" t="s">
        <v>54</v>
      </c>
      <c r="W66" s="26"/>
      <c r="X66" s="16"/>
      <c r="Y66" s="16"/>
      <c r="Z66" s="16"/>
    </row>
    <row r="67" spans="1:28" s="15" customFormat="1" hidden="1">
      <c r="A67" s="14"/>
      <c r="C67" s="30" t="s">
        <v>275</v>
      </c>
      <c r="D67" s="68" t="s">
        <v>396</v>
      </c>
      <c r="E67" s="25" t="s">
        <v>276</v>
      </c>
      <c r="F67" s="521"/>
      <c r="G67" s="16"/>
      <c r="H67" s="20">
        <v>1</v>
      </c>
      <c r="I67" s="20"/>
      <c r="J67" s="20"/>
      <c r="K67" s="436"/>
      <c r="L67" s="17">
        <v>500</v>
      </c>
      <c r="M67" s="454">
        <f t="shared" si="1"/>
        <v>0</v>
      </c>
      <c r="N67" s="17"/>
      <c r="O67" s="18"/>
      <c r="P67" s="18"/>
      <c r="Q67" s="92"/>
      <c r="R67" s="93">
        <v>30</v>
      </c>
      <c r="S67" s="16"/>
      <c r="T67" s="16"/>
      <c r="U67" s="16"/>
      <c r="V67" s="27" t="s">
        <v>54</v>
      </c>
      <c r="W67" s="26"/>
      <c r="X67" s="16"/>
      <c r="Y67" s="16"/>
      <c r="Z67" s="16"/>
    </row>
    <row r="68" spans="1:28" s="15" customFormat="1">
      <c r="A68" s="14"/>
      <c r="C68" s="30"/>
      <c r="D68" s="68"/>
      <c r="E68" s="25"/>
      <c r="F68" s="521" t="s">
        <v>1097</v>
      </c>
      <c r="G68" s="16"/>
      <c r="H68" s="20"/>
      <c r="I68" s="20"/>
      <c r="J68" s="20">
        <v>1</v>
      </c>
      <c r="K68" s="436">
        <f>5.47*2.29</f>
        <v>12.526299999999999</v>
      </c>
      <c r="L68" s="17">
        <v>198.74</v>
      </c>
      <c r="M68" s="454">
        <f t="shared" si="1"/>
        <v>2489.476862</v>
      </c>
      <c r="N68" s="17"/>
      <c r="O68" s="18"/>
      <c r="P68" s="18"/>
      <c r="Q68" s="92"/>
      <c r="R68" s="93"/>
      <c r="S68" s="16"/>
      <c r="T68" s="16"/>
      <c r="U68" s="16"/>
      <c r="V68" s="27"/>
      <c r="W68" s="26"/>
      <c r="X68" s="16"/>
      <c r="Y68" s="16"/>
      <c r="Z68" s="16"/>
    </row>
    <row r="69" spans="1:28" s="25" customFormat="1" hidden="1">
      <c r="A69" s="156"/>
      <c r="C69" s="125" t="s">
        <v>275</v>
      </c>
      <c r="D69" s="86" t="s">
        <v>428</v>
      </c>
      <c r="E69" s="25" t="s">
        <v>739</v>
      </c>
      <c r="F69" s="521"/>
      <c r="G69" s="26"/>
      <c r="H69" s="21">
        <v>2</v>
      </c>
      <c r="I69" s="21"/>
      <c r="J69" s="21"/>
      <c r="K69" s="436"/>
      <c r="L69" s="29">
        <v>397.25</v>
      </c>
      <c r="M69" s="485">
        <f t="shared" si="1"/>
        <v>0</v>
      </c>
      <c r="N69" s="29"/>
      <c r="O69" s="176"/>
      <c r="P69" s="176"/>
      <c r="Q69" s="174">
        <v>15</v>
      </c>
      <c r="R69" s="124">
        <v>20</v>
      </c>
      <c r="S69" s="26"/>
      <c r="T69" s="26"/>
      <c r="V69" s="27" t="s">
        <v>54</v>
      </c>
      <c r="W69" s="26"/>
      <c r="X69" s="26"/>
      <c r="Y69" s="26"/>
      <c r="Z69" s="26"/>
    </row>
    <row r="70" spans="1:28" s="25" customFormat="1" hidden="1">
      <c r="A70" s="156"/>
      <c r="C70" s="125" t="s">
        <v>275</v>
      </c>
      <c r="D70" s="86" t="s">
        <v>974</v>
      </c>
      <c r="E70" s="25" t="s">
        <v>973</v>
      </c>
      <c r="F70" s="521"/>
      <c r="G70" s="26"/>
      <c r="H70" s="21">
        <v>2</v>
      </c>
      <c r="I70" s="21"/>
      <c r="J70" s="21"/>
      <c r="K70" s="436">
        <v>4</v>
      </c>
      <c r="L70" s="29">
        <v>20</v>
      </c>
      <c r="M70" s="485">
        <f t="shared" si="1"/>
        <v>80</v>
      </c>
      <c r="N70" s="29"/>
      <c r="O70" s="176"/>
      <c r="P70" s="176"/>
      <c r="Q70" s="174">
        <v>1</v>
      </c>
      <c r="R70" s="93">
        <f t="shared" ref="R70:R79" si="2">Q70*K70</f>
        <v>4</v>
      </c>
      <c r="S70" s="26"/>
      <c r="T70" s="26"/>
      <c r="V70" s="27" t="s">
        <v>54</v>
      </c>
      <c r="W70" s="26"/>
      <c r="X70" s="26"/>
      <c r="Y70" s="26"/>
      <c r="Z70" s="26"/>
    </row>
    <row r="71" spans="1:28" s="25" customFormat="1">
      <c r="A71" s="156"/>
      <c r="C71" s="30" t="s">
        <v>275</v>
      </c>
      <c r="D71" s="86" t="s">
        <v>77</v>
      </c>
      <c r="E71" s="25" t="s">
        <v>975</v>
      </c>
      <c r="F71" s="521" t="s">
        <v>1091</v>
      </c>
      <c r="G71" s="26"/>
      <c r="H71" s="21">
        <v>2</v>
      </c>
      <c r="I71" s="21"/>
      <c r="J71" s="21"/>
      <c r="K71" s="436">
        <v>2</v>
      </c>
      <c r="L71" s="29">
        <v>185</v>
      </c>
      <c r="M71" s="485">
        <f t="shared" si="1"/>
        <v>370</v>
      </c>
      <c r="N71" s="29"/>
      <c r="O71" s="176"/>
      <c r="P71" s="176"/>
      <c r="Q71" s="174">
        <v>10</v>
      </c>
      <c r="R71" s="124">
        <f t="shared" si="2"/>
        <v>20</v>
      </c>
      <c r="S71" s="26"/>
      <c r="T71" s="27" t="s">
        <v>54</v>
      </c>
      <c r="U71" s="26"/>
      <c r="V71" s="26"/>
      <c r="W71" s="26"/>
      <c r="X71" s="26"/>
      <c r="Y71" s="26"/>
      <c r="Z71" s="26"/>
    </row>
    <row r="72" spans="1:28" s="15" customFormat="1">
      <c r="A72" s="131"/>
      <c r="B72" s="15" t="s">
        <v>111</v>
      </c>
      <c r="C72" s="30" t="s">
        <v>30</v>
      </c>
      <c r="D72" s="68" t="s">
        <v>8</v>
      </c>
      <c r="E72" s="25" t="s">
        <v>451</v>
      </c>
      <c r="F72" s="521" t="s">
        <v>1092</v>
      </c>
      <c r="G72" s="16"/>
      <c r="H72" s="20">
        <f>6.3*2.24</f>
        <v>14.112</v>
      </c>
      <c r="I72" s="20"/>
      <c r="J72" s="20"/>
      <c r="K72" s="436">
        <f>7*2.24</f>
        <v>15.680000000000001</v>
      </c>
      <c r="L72" s="17">
        <v>116.89</v>
      </c>
      <c r="M72" s="454">
        <f t="shared" ref="M72:M119" si="3">L72*K72</f>
        <v>1832.8352000000002</v>
      </c>
      <c r="N72" s="17"/>
      <c r="O72" s="17"/>
      <c r="P72" s="17"/>
      <c r="Q72" s="132">
        <v>4.5</v>
      </c>
      <c r="R72" s="133">
        <f t="shared" si="2"/>
        <v>70.56</v>
      </c>
      <c r="S72" s="16"/>
      <c r="T72" s="16"/>
      <c r="U72" s="27" t="s">
        <v>54</v>
      </c>
      <c r="V72" s="16"/>
      <c r="W72" s="16"/>
      <c r="X72" s="16"/>
      <c r="Y72" s="16"/>
      <c r="Z72" s="16"/>
    </row>
    <row r="73" spans="1:28" s="15" customFormat="1">
      <c r="A73" s="131"/>
      <c r="B73" s="15" t="s">
        <v>112</v>
      </c>
      <c r="C73" s="30" t="s">
        <v>30</v>
      </c>
      <c r="D73" s="68" t="s">
        <v>18</v>
      </c>
      <c r="E73" s="25" t="s">
        <v>688</v>
      </c>
      <c r="F73" s="521" t="s">
        <v>1093</v>
      </c>
      <c r="G73" s="16"/>
      <c r="H73" s="20">
        <f>7.137*2.133</f>
        <v>15.223220999999999</v>
      </c>
      <c r="I73" s="20"/>
      <c r="J73" s="20"/>
      <c r="K73" s="436">
        <f>2.08*7</f>
        <v>14.56</v>
      </c>
      <c r="L73" s="17">
        <v>198.74</v>
      </c>
      <c r="M73" s="454">
        <f t="shared" si="3"/>
        <v>2893.6544000000004</v>
      </c>
      <c r="N73" s="17"/>
      <c r="O73" s="17"/>
      <c r="P73" s="17"/>
      <c r="Q73" s="134">
        <v>5.8</v>
      </c>
      <c r="R73" s="133">
        <f t="shared" si="2"/>
        <v>84.447999999999993</v>
      </c>
      <c r="S73" s="16"/>
      <c r="T73" s="16"/>
      <c r="U73" s="27" t="s">
        <v>54</v>
      </c>
      <c r="V73" s="25"/>
      <c r="W73" s="16"/>
      <c r="X73" s="16"/>
      <c r="Y73" s="16"/>
      <c r="Z73" s="16"/>
    </row>
    <row r="74" spans="1:28" s="15" customFormat="1" hidden="1">
      <c r="A74" s="131"/>
      <c r="C74" s="30" t="s">
        <v>30</v>
      </c>
      <c r="D74" s="68"/>
      <c r="E74" s="25" t="s">
        <v>689</v>
      </c>
      <c r="F74" s="521"/>
      <c r="G74" s="16"/>
      <c r="H74" s="20">
        <f>7.137*2.133</f>
        <v>15.223220999999999</v>
      </c>
      <c r="I74" s="20"/>
      <c r="J74" s="20"/>
      <c r="K74" s="436">
        <f>K73</f>
        <v>14.56</v>
      </c>
      <c r="L74" s="17">
        <v>198.74</v>
      </c>
      <c r="M74" s="454">
        <f t="shared" si="3"/>
        <v>2893.6544000000004</v>
      </c>
      <c r="N74" s="17"/>
      <c r="O74" s="17"/>
      <c r="P74" s="17"/>
      <c r="Q74" s="134">
        <v>6</v>
      </c>
      <c r="R74" s="133">
        <f t="shared" si="2"/>
        <v>87.36</v>
      </c>
      <c r="S74" s="16"/>
      <c r="T74" s="16"/>
      <c r="U74" s="27" t="s">
        <v>54</v>
      </c>
      <c r="W74" s="16"/>
      <c r="X74" s="16"/>
      <c r="Y74" s="16"/>
      <c r="Z74" s="16"/>
    </row>
    <row r="75" spans="1:28" s="15" customFormat="1" hidden="1">
      <c r="A75" s="131"/>
      <c r="C75" s="30" t="s">
        <v>450</v>
      </c>
      <c r="D75" s="68"/>
      <c r="E75" s="25" t="s">
        <v>441</v>
      </c>
      <c r="F75" s="521"/>
      <c r="G75" s="16"/>
      <c r="H75" s="20">
        <v>1</v>
      </c>
      <c r="I75" s="20"/>
      <c r="J75" s="20"/>
      <c r="K75" s="436">
        <v>1</v>
      </c>
      <c r="L75" s="17">
        <v>145</v>
      </c>
      <c r="M75" s="454">
        <f t="shared" si="3"/>
        <v>145</v>
      </c>
      <c r="N75" s="17"/>
      <c r="O75" s="17"/>
      <c r="P75" s="17"/>
      <c r="Q75" s="134">
        <v>3</v>
      </c>
      <c r="R75" s="133">
        <f t="shared" si="2"/>
        <v>3</v>
      </c>
      <c r="S75" s="16"/>
      <c r="T75" s="16"/>
      <c r="U75" s="27" t="s">
        <v>54</v>
      </c>
      <c r="W75" s="16"/>
      <c r="X75" s="16"/>
      <c r="Y75" s="16"/>
      <c r="Z75" s="16"/>
    </row>
    <row r="76" spans="1:28" s="15" customFormat="1">
      <c r="A76" s="131"/>
      <c r="C76" s="30" t="s">
        <v>30</v>
      </c>
      <c r="D76" s="68" t="s">
        <v>19</v>
      </c>
      <c r="E76" s="25" t="s">
        <v>690</v>
      </c>
      <c r="F76" s="521" t="s">
        <v>1094</v>
      </c>
      <c r="G76" s="16"/>
      <c r="H76" s="20">
        <f>2.243*2.133</f>
        <v>4.784319</v>
      </c>
      <c r="I76" s="20"/>
      <c r="J76" s="20"/>
      <c r="K76" s="436">
        <f>2.08*2.238</f>
        <v>4.6550400000000005</v>
      </c>
      <c r="L76" s="17">
        <v>198.74</v>
      </c>
      <c r="M76" s="454">
        <f t="shared" si="3"/>
        <v>925.14264960000014</v>
      </c>
      <c r="N76" s="17"/>
      <c r="O76" s="17"/>
      <c r="P76" s="17"/>
      <c r="Q76" s="134">
        <v>5.8</v>
      </c>
      <c r="R76" s="133">
        <f t="shared" si="2"/>
        <v>26.999232000000003</v>
      </c>
      <c r="S76" s="16"/>
      <c r="T76" s="16"/>
      <c r="U76" s="27" t="s">
        <v>54</v>
      </c>
      <c r="W76" s="16"/>
      <c r="X76" s="16"/>
      <c r="Y76" s="16"/>
      <c r="Z76" s="16"/>
    </row>
    <row r="77" spans="1:28" s="15" customFormat="1">
      <c r="A77" s="131"/>
      <c r="B77" s="15" t="s">
        <v>12</v>
      </c>
      <c r="C77" s="30" t="s">
        <v>30</v>
      </c>
      <c r="D77" s="68" t="s">
        <v>12</v>
      </c>
      <c r="E77" s="25" t="s">
        <v>1095</v>
      </c>
      <c r="F77" s="521" t="s">
        <v>1096</v>
      </c>
      <c r="G77" s="16"/>
      <c r="H77" s="20">
        <f>6.815*2.286</f>
        <v>15.579090000000001</v>
      </c>
      <c r="I77" s="20"/>
      <c r="J77" s="20"/>
      <c r="K77" s="436">
        <f>5.47*2.29</f>
        <v>12.526299999999999</v>
      </c>
      <c r="L77" s="17">
        <v>210.78</v>
      </c>
      <c r="M77" s="454">
        <f t="shared" si="3"/>
        <v>2640.293514</v>
      </c>
      <c r="N77" s="17">
        <v>195</v>
      </c>
      <c r="O77" s="17"/>
      <c r="P77" s="17"/>
      <c r="Q77" s="134">
        <v>7</v>
      </c>
      <c r="R77" s="133">
        <f t="shared" si="2"/>
        <v>87.684100000000001</v>
      </c>
      <c r="S77" s="16"/>
      <c r="T77" s="16"/>
      <c r="U77" s="27" t="s">
        <v>54</v>
      </c>
      <c r="V77" s="26"/>
      <c r="W77" s="16"/>
      <c r="X77" s="16"/>
      <c r="Y77" s="16"/>
      <c r="Z77" s="16"/>
    </row>
    <row r="78" spans="1:28" s="15" customFormat="1" ht="16.5" hidden="1" customHeight="1">
      <c r="A78" s="131"/>
      <c r="B78" s="15" t="s">
        <v>698</v>
      </c>
      <c r="C78" s="30" t="s">
        <v>30</v>
      </c>
      <c r="D78" s="68" t="s">
        <v>697</v>
      </c>
      <c r="E78" s="25" t="s">
        <v>658</v>
      </c>
      <c r="F78" s="521"/>
      <c r="G78" s="16"/>
      <c r="H78" s="20">
        <f>2.735*2.32</f>
        <v>6.3451999999999993</v>
      </c>
      <c r="I78" s="20"/>
      <c r="J78" s="20"/>
      <c r="K78" s="436"/>
      <c r="L78" s="17">
        <v>109.45</v>
      </c>
      <c r="M78" s="454">
        <f>L78*K78</f>
        <v>0</v>
      </c>
      <c r="N78" s="17"/>
      <c r="O78" s="17"/>
      <c r="P78" s="17"/>
      <c r="Q78" s="132">
        <v>4</v>
      </c>
      <c r="R78" s="133">
        <f t="shared" si="2"/>
        <v>0</v>
      </c>
      <c r="S78" s="16"/>
      <c r="T78" s="16"/>
      <c r="U78" s="27" t="s">
        <v>54</v>
      </c>
      <c r="V78" s="26"/>
      <c r="W78" s="16"/>
      <c r="X78" s="16"/>
      <c r="Y78" s="16"/>
      <c r="Z78" s="16"/>
    </row>
    <row r="79" spans="1:28" s="15" customFormat="1">
      <c r="A79" s="131"/>
      <c r="B79" s="15" t="s">
        <v>656</v>
      </c>
      <c r="C79" s="30" t="s">
        <v>30</v>
      </c>
      <c r="D79" s="86" t="s">
        <v>657</v>
      </c>
      <c r="E79" s="25" t="s">
        <v>659</v>
      </c>
      <c r="F79" s="521" t="s">
        <v>1098</v>
      </c>
      <c r="G79" s="16"/>
      <c r="H79" s="20">
        <f>5.55*2.04</f>
        <v>11.321999999999999</v>
      </c>
      <c r="I79" s="20"/>
      <c r="J79" s="20"/>
      <c r="K79" s="436">
        <f>2.7*2.238</f>
        <v>6.0426000000000002</v>
      </c>
      <c r="L79" s="17">
        <v>173.74</v>
      </c>
      <c r="M79" s="485">
        <f>L79*K79</f>
        <v>1049.841324</v>
      </c>
      <c r="N79" s="17"/>
      <c r="O79" s="17"/>
      <c r="P79" s="17"/>
      <c r="Q79" s="134">
        <v>7</v>
      </c>
      <c r="R79" s="133">
        <f t="shared" si="2"/>
        <v>42.298200000000001</v>
      </c>
      <c r="S79" s="16"/>
      <c r="T79" s="16"/>
      <c r="U79" s="27" t="s">
        <v>54</v>
      </c>
      <c r="V79" s="26"/>
      <c r="X79" s="26"/>
      <c r="Y79" s="16"/>
      <c r="Z79" s="16"/>
    </row>
    <row r="80" spans="1:28" s="15" customFormat="1">
      <c r="A80" s="131"/>
      <c r="B80" s="15" t="s">
        <v>109</v>
      </c>
      <c r="C80" s="30" t="s">
        <v>30</v>
      </c>
      <c r="D80" s="86" t="s">
        <v>189</v>
      </c>
      <c r="E80" s="25" t="s">
        <v>190</v>
      </c>
      <c r="F80" s="521" t="s">
        <v>1099</v>
      </c>
      <c r="G80" s="16"/>
      <c r="H80" s="20">
        <f>2*1.44*0.652</f>
        <v>1.8777600000000001</v>
      </c>
      <c r="I80" s="20"/>
      <c r="J80" s="20"/>
      <c r="K80" s="436">
        <f>H80</f>
        <v>1.8777600000000001</v>
      </c>
      <c r="L80" s="17">
        <v>265.87</v>
      </c>
      <c r="M80" s="485">
        <f t="shared" si="3"/>
        <v>499.24005120000004</v>
      </c>
      <c r="N80" s="17"/>
      <c r="O80" s="17"/>
      <c r="P80" s="17"/>
      <c r="Q80" s="134">
        <v>9.4</v>
      </c>
      <c r="R80" s="133">
        <f>Q80*K80</f>
        <v>17.650944000000003</v>
      </c>
      <c r="S80" s="16"/>
      <c r="T80" s="16"/>
      <c r="U80" s="27" t="s">
        <v>54</v>
      </c>
      <c r="W80" s="16"/>
      <c r="X80" s="26"/>
      <c r="Y80" s="16"/>
      <c r="Z80" s="16"/>
    </row>
    <row r="81" spans="1:29" s="15" customFormat="1" hidden="1">
      <c r="A81" s="131"/>
      <c r="C81" s="30" t="s">
        <v>30</v>
      </c>
      <c r="D81" s="86" t="s">
        <v>90</v>
      </c>
      <c r="E81" s="25" t="s">
        <v>277</v>
      </c>
      <c r="F81" s="521"/>
      <c r="G81" s="16"/>
      <c r="H81" s="20">
        <f>2.64*0.66</f>
        <v>1.7424000000000002</v>
      </c>
      <c r="I81" s="20"/>
      <c r="J81" s="20"/>
      <c r="K81" s="436">
        <f>H81</f>
        <v>1.7424000000000002</v>
      </c>
      <c r="L81" s="17">
        <v>210.78</v>
      </c>
      <c r="M81" s="485">
        <f t="shared" si="3"/>
        <v>367.26307200000002</v>
      </c>
      <c r="N81" s="17"/>
      <c r="O81" s="17"/>
      <c r="P81" s="17"/>
      <c r="Q81" s="134">
        <v>9</v>
      </c>
      <c r="R81" s="133">
        <f>Q81*K81</f>
        <v>15.681600000000001</v>
      </c>
      <c r="S81" s="16"/>
      <c r="T81" s="16"/>
      <c r="U81" s="27" t="s">
        <v>54</v>
      </c>
      <c r="W81" s="16"/>
      <c r="X81" s="26"/>
      <c r="Y81" s="16"/>
      <c r="Z81" s="16"/>
    </row>
    <row r="82" spans="1:29" s="15" customFormat="1" hidden="1">
      <c r="A82" s="131"/>
      <c r="C82" s="30" t="s">
        <v>30</v>
      </c>
      <c r="D82" s="86" t="s">
        <v>91</v>
      </c>
      <c r="E82" s="25" t="s">
        <v>278</v>
      </c>
      <c r="F82" s="521"/>
      <c r="G82" s="16"/>
      <c r="H82" s="20">
        <f>2.68*0.97</f>
        <v>2.5996000000000001</v>
      </c>
      <c r="I82" s="20"/>
      <c r="J82" s="20"/>
      <c r="K82" s="436">
        <f>H82</f>
        <v>2.5996000000000001</v>
      </c>
      <c r="L82" s="17">
        <v>225.45</v>
      </c>
      <c r="M82" s="485">
        <f t="shared" si="3"/>
        <v>586.07982000000004</v>
      </c>
      <c r="N82" s="17"/>
      <c r="O82" s="17"/>
      <c r="P82" s="17"/>
      <c r="Q82" s="134">
        <v>11.2</v>
      </c>
      <c r="R82" s="133">
        <f>Q82*K82</f>
        <v>29.11552</v>
      </c>
      <c r="S82" s="16"/>
      <c r="T82" s="16"/>
      <c r="U82" s="27" t="s">
        <v>54</v>
      </c>
      <c r="W82" s="16"/>
      <c r="X82" s="26"/>
      <c r="Y82" s="16"/>
      <c r="Z82" s="16"/>
    </row>
    <row r="83" spans="1:29" s="15" customFormat="1" hidden="1">
      <c r="A83" s="14"/>
      <c r="C83" s="30" t="s">
        <v>627</v>
      </c>
      <c r="D83" s="86" t="s">
        <v>628</v>
      </c>
      <c r="E83" s="25"/>
      <c r="F83" s="521"/>
      <c r="G83" s="16"/>
      <c r="H83" s="20">
        <v>1</v>
      </c>
      <c r="I83" s="20"/>
      <c r="J83" s="20"/>
      <c r="K83" s="436">
        <v>1</v>
      </c>
      <c r="L83" s="17">
        <v>195</v>
      </c>
      <c r="M83" s="485">
        <f t="shared" si="3"/>
        <v>195</v>
      </c>
      <c r="N83" s="17"/>
      <c r="O83" s="18"/>
      <c r="P83" s="18"/>
      <c r="Q83" s="174">
        <v>5</v>
      </c>
      <c r="R83" s="124">
        <v>5</v>
      </c>
      <c r="S83" s="16"/>
      <c r="T83" s="16"/>
      <c r="U83" s="27" t="s">
        <v>54</v>
      </c>
      <c r="W83" s="16"/>
      <c r="X83" s="26"/>
      <c r="Y83" s="16"/>
      <c r="Z83" s="16"/>
    </row>
    <row r="84" spans="1:29" s="25" customFormat="1" hidden="1">
      <c r="A84" s="156"/>
      <c r="B84" s="25" t="s">
        <v>226</v>
      </c>
      <c r="C84" s="125" t="s">
        <v>75</v>
      </c>
      <c r="D84" s="86" t="s">
        <v>756</v>
      </c>
      <c r="E84" s="55" t="s">
        <v>757</v>
      </c>
      <c r="F84" s="522"/>
      <c r="G84" s="57" t="s">
        <v>758</v>
      </c>
      <c r="H84" s="21">
        <v>3</v>
      </c>
      <c r="I84" s="21"/>
      <c r="J84" s="21"/>
      <c r="K84" s="436"/>
      <c r="L84" s="29">
        <v>46.75</v>
      </c>
      <c r="M84" s="485">
        <f t="shared" si="3"/>
        <v>0</v>
      </c>
      <c r="N84" s="29"/>
      <c r="O84" s="176"/>
      <c r="P84" s="176"/>
      <c r="Q84" s="174">
        <v>3</v>
      </c>
      <c r="R84" s="124">
        <f>Q84*K84</f>
        <v>0</v>
      </c>
      <c r="S84" s="26"/>
      <c r="U84" s="26"/>
      <c r="V84" s="27" t="s">
        <v>54</v>
      </c>
      <c r="W84" s="26"/>
      <c r="X84" s="26"/>
      <c r="Y84" s="26"/>
      <c r="Z84" s="26"/>
    </row>
    <row r="85" spans="1:29">
      <c r="B85" s="4" t="s">
        <v>113</v>
      </c>
      <c r="C85" s="123" t="s">
        <v>75</v>
      </c>
      <c r="D85" s="65" t="s">
        <v>13</v>
      </c>
      <c r="E85" s="55" t="s">
        <v>427</v>
      </c>
      <c r="F85" s="522" t="s">
        <v>1101</v>
      </c>
      <c r="G85" s="57" t="s">
        <v>74</v>
      </c>
      <c r="H85" s="19">
        <v>3</v>
      </c>
      <c r="K85" s="433">
        <v>2.5</v>
      </c>
      <c r="L85" s="58">
        <v>56.3</v>
      </c>
      <c r="M85" s="449">
        <f t="shared" si="3"/>
        <v>140.75</v>
      </c>
      <c r="Q85" s="32">
        <f>6.5*1.3</f>
        <v>8.4500000000000011</v>
      </c>
      <c r="R85" s="124">
        <f>Q85*K85</f>
        <v>21.125000000000004</v>
      </c>
      <c r="T85" s="28" t="s">
        <v>487</v>
      </c>
      <c r="V85" s="125"/>
      <c r="AA85" s="4"/>
      <c r="AB85" s="4"/>
      <c r="AC85" s="4"/>
    </row>
    <row r="86" spans="1:29" hidden="1">
      <c r="C86" s="123"/>
      <c r="E86" s="55"/>
      <c r="F86" s="522"/>
      <c r="G86" s="57"/>
      <c r="L86" s="58"/>
      <c r="R86" s="124"/>
      <c r="T86" s="28"/>
      <c r="V86" s="125"/>
      <c r="AA86" s="4"/>
      <c r="AB86" s="4"/>
      <c r="AC86" s="4"/>
    </row>
    <row r="87" spans="1:29" hidden="1">
      <c r="C87" s="123"/>
      <c r="E87" s="55"/>
      <c r="F87" s="522"/>
      <c r="G87" s="57"/>
      <c r="L87" s="58"/>
      <c r="R87" s="124"/>
      <c r="T87" s="28"/>
      <c r="V87" s="125"/>
      <c r="AA87" s="4"/>
      <c r="AB87" s="4"/>
      <c r="AC87" s="4"/>
    </row>
    <row r="88" spans="1:29" hidden="1">
      <c r="C88" s="123"/>
      <c r="E88" s="55"/>
      <c r="F88" s="522"/>
      <c r="G88" s="57"/>
      <c r="L88" s="58"/>
      <c r="R88" s="124"/>
      <c r="T88" s="28"/>
      <c r="V88" s="125"/>
      <c r="AA88" s="4"/>
      <c r="AB88" s="4"/>
      <c r="AC88" s="4"/>
    </row>
    <row r="89" spans="1:29" hidden="1">
      <c r="C89" s="123"/>
      <c r="E89" s="55"/>
      <c r="F89" s="522"/>
      <c r="G89" s="57"/>
      <c r="L89" s="58"/>
      <c r="R89" s="124"/>
      <c r="T89" s="28"/>
      <c r="V89" s="125"/>
      <c r="AA89" s="4"/>
      <c r="AB89" s="4"/>
      <c r="AC89" s="4"/>
    </row>
    <row r="90" spans="1:29" hidden="1">
      <c r="C90" s="123"/>
      <c r="E90" s="55"/>
      <c r="F90" s="522"/>
      <c r="G90" s="57"/>
      <c r="L90" s="58"/>
      <c r="R90" s="124"/>
      <c r="T90" s="28"/>
      <c r="V90" s="125"/>
      <c r="AA90" s="4"/>
      <c r="AB90" s="4"/>
      <c r="AC90" s="4"/>
    </row>
    <row r="91" spans="1:29" hidden="1">
      <c r="C91" s="123"/>
      <c r="E91" s="55"/>
      <c r="F91" s="522"/>
      <c r="G91" s="57"/>
      <c r="L91" s="58"/>
      <c r="R91" s="124"/>
      <c r="T91" s="28"/>
      <c r="V91" s="125"/>
      <c r="AA91" s="4"/>
      <c r="AB91" s="4"/>
      <c r="AC91" s="4"/>
    </row>
    <row r="92" spans="1:29" hidden="1">
      <c r="C92" s="123"/>
      <c r="E92" s="55"/>
      <c r="F92" s="522"/>
      <c r="G92" s="57"/>
      <c r="L92" s="58"/>
      <c r="R92" s="124"/>
      <c r="T92" s="28"/>
      <c r="V92" s="125"/>
      <c r="AA92" s="4"/>
      <c r="AB92" s="4"/>
      <c r="AC92" s="4"/>
    </row>
    <row r="93" spans="1:29" hidden="1">
      <c r="C93" s="123"/>
      <c r="E93" s="55"/>
      <c r="F93" s="522"/>
      <c r="G93" s="57"/>
      <c r="L93" s="58"/>
      <c r="R93" s="124"/>
      <c r="T93" s="28"/>
      <c r="V93" s="125"/>
      <c r="AA93" s="4"/>
      <c r="AB93" s="4"/>
      <c r="AC93" s="4"/>
    </row>
    <row r="94" spans="1:29" hidden="1">
      <c r="C94" s="123"/>
      <c r="E94" s="55"/>
      <c r="F94" s="522"/>
      <c r="G94" s="57"/>
      <c r="L94" s="58"/>
      <c r="R94" s="124"/>
      <c r="T94" s="28"/>
      <c r="V94" s="125"/>
      <c r="AA94" s="4"/>
      <c r="AB94" s="4"/>
      <c r="AC94" s="4"/>
    </row>
    <row r="95" spans="1:29" hidden="1">
      <c r="C95" s="123"/>
      <c r="E95" s="55"/>
      <c r="F95" s="522"/>
      <c r="G95" s="57"/>
      <c r="L95" s="58"/>
      <c r="R95" s="124"/>
      <c r="T95" s="28"/>
      <c r="V95" s="125"/>
      <c r="AA95" s="4"/>
      <c r="AB95" s="4"/>
      <c r="AC95" s="4"/>
    </row>
    <row r="96" spans="1:29" hidden="1">
      <c r="C96" s="123"/>
      <c r="E96" s="55"/>
      <c r="F96" s="522"/>
      <c r="G96" s="57"/>
      <c r="L96" s="58"/>
      <c r="R96" s="124"/>
      <c r="T96" s="28"/>
      <c r="V96" s="125"/>
      <c r="AA96" s="4"/>
      <c r="AB96" s="4"/>
      <c r="AC96" s="4"/>
    </row>
    <row r="97" spans="1:29" hidden="1">
      <c r="C97" s="123"/>
      <c r="E97" s="55"/>
      <c r="F97" s="522"/>
      <c r="G97" s="57"/>
      <c r="L97" s="58"/>
      <c r="R97" s="124"/>
      <c r="T97" s="28"/>
      <c r="V97" s="125"/>
      <c r="AA97" s="4"/>
      <c r="AB97" s="4"/>
      <c r="AC97" s="4"/>
    </row>
    <row r="98" spans="1:29" hidden="1">
      <c r="C98" s="123"/>
      <c r="E98" s="55"/>
      <c r="F98" s="522"/>
      <c r="G98" s="57"/>
      <c r="L98" s="58"/>
      <c r="R98" s="124"/>
      <c r="T98" s="28"/>
      <c r="V98" s="125"/>
      <c r="AA98" s="4"/>
      <c r="AB98" s="4"/>
      <c r="AC98" s="4"/>
    </row>
    <row r="99" spans="1:29" hidden="1">
      <c r="C99" s="123"/>
      <c r="E99" s="55"/>
      <c r="F99" s="522"/>
      <c r="G99" s="57"/>
      <c r="L99" s="58"/>
      <c r="R99" s="124"/>
      <c r="T99" s="28"/>
      <c r="V99" s="125"/>
      <c r="AA99" s="4"/>
      <c r="AB99" s="4"/>
      <c r="AC99" s="4"/>
    </row>
    <row r="100" spans="1:29" hidden="1">
      <c r="C100" s="123" t="s">
        <v>75</v>
      </c>
      <c r="E100" s="55" t="s">
        <v>426</v>
      </c>
      <c r="F100" s="522"/>
      <c r="G100" s="57" t="s">
        <v>76</v>
      </c>
      <c r="H100" s="19">
        <v>2</v>
      </c>
      <c r="K100" s="433">
        <v>2</v>
      </c>
      <c r="L100" s="58">
        <v>110.46</v>
      </c>
      <c r="M100" s="449">
        <f t="shared" si="3"/>
        <v>220.92</v>
      </c>
      <c r="Q100" s="32">
        <f>7.5*1.7</f>
        <v>12.75</v>
      </c>
      <c r="R100" s="124">
        <f>Q100*K100</f>
        <v>25.5</v>
      </c>
      <c r="T100" s="28" t="s">
        <v>487</v>
      </c>
      <c r="U100" s="125"/>
      <c r="V100" s="4"/>
      <c r="AA100" s="4"/>
      <c r="AB100" s="4"/>
      <c r="AC100" s="4"/>
    </row>
    <row r="101" spans="1:29" hidden="1">
      <c r="C101" s="123" t="s">
        <v>75</v>
      </c>
      <c r="E101" s="55" t="s">
        <v>425</v>
      </c>
      <c r="F101" s="522"/>
      <c r="G101" s="57"/>
      <c r="H101" s="19">
        <v>1</v>
      </c>
      <c r="K101" s="433">
        <v>1.2</v>
      </c>
      <c r="L101" s="58">
        <v>117.9</v>
      </c>
      <c r="M101" s="449">
        <f t="shared" si="3"/>
        <v>141.47999999999999</v>
      </c>
      <c r="R101" s="124"/>
      <c r="T101" s="28" t="s">
        <v>487</v>
      </c>
      <c r="U101" s="125"/>
      <c r="V101" s="4"/>
      <c r="AA101" s="4"/>
      <c r="AB101" s="4"/>
      <c r="AC101" s="4"/>
    </row>
    <row r="102" spans="1:29" hidden="1">
      <c r="C102" s="123" t="s">
        <v>75</v>
      </c>
      <c r="E102" s="55" t="s">
        <v>940</v>
      </c>
      <c r="F102" s="522"/>
      <c r="G102" s="57"/>
      <c r="H102" s="19">
        <v>4</v>
      </c>
      <c r="L102" s="58">
        <v>20</v>
      </c>
      <c r="M102" s="449">
        <f t="shared" si="3"/>
        <v>0</v>
      </c>
      <c r="R102" s="124"/>
      <c r="U102" s="28"/>
      <c r="V102" s="4"/>
      <c r="AA102" s="4"/>
      <c r="AB102" s="4"/>
      <c r="AC102" s="4"/>
    </row>
    <row r="103" spans="1:29" hidden="1">
      <c r="C103" s="123" t="s">
        <v>75</v>
      </c>
      <c r="D103" s="65" t="s">
        <v>896</v>
      </c>
      <c r="E103" s="55" t="s">
        <v>286</v>
      </c>
      <c r="F103" s="522"/>
      <c r="G103" s="57" t="s">
        <v>287</v>
      </c>
      <c r="H103" s="42">
        <v>3</v>
      </c>
      <c r="I103" s="42"/>
      <c r="J103" s="42"/>
      <c r="K103" s="451">
        <v>3</v>
      </c>
      <c r="L103" s="185">
        <v>6.03</v>
      </c>
      <c r="M103" s="449">
        <f t="shared" si="3"/>
        <v>18.09</v>
      </c>
      <c r="R103" s="124"/>
      <c r="U103" s="28"/>
      <c r="V103" s="4"/>
      <c r="AA103" s="4"/>
      <c r="AB103" s="4"/>
      <c r="AC103" s="4"/>
    </row>
    <row r="104" spans="1:29" hidden="1">
      <c r="C104" s="123" t="s">
        <v>75</v>
      </c>
      <c r="E104" s="55" t="s">
        <v>279</v>
      </c>
      <c r="F104" s="522"/>
      <c r="G104" s="57" t="s">
        <v>280</v>
      </c>
      <c r="H104" s="42">
        <v>0</v>
      </c>
      <c r="I104" s="42"/>
      <c r="J104" s="42"/>
      <c r="K104" s="451"/>
      <c r="L104" s="58">
        <v>7.65</v>
      </c>
      <c r="M104" s="449">
        <f t="shared" si="3"/>
        <v>0</v>
      </c>
      <c r="N104" s="58"/>
      <c r="O104" s="185"/>
      <c r="P104" s="185"/>
      <c r="R104" s="124"/>
      <c r="U104" s="28" t="s">
        <v>54</v>
      </c>
      <c r="V104" s="125"/>
      <c r="AA104" s="4"/>
      <c r="AB104" s="4"/>
      <c r="AC104" s="4"/>
    </row>
    <row r="105" spans="1:29" hidden="1">
      <c r="C105" s="123" t="s">
        <v>75</v>
      </c>
      <c r="E105" s="55" t="s">
        <v>281</v>
      </c>
      <c r="F105" s="522"/>
      <c r="G105" s="57" t="s">
        <v>282</v>
      </c>
      <c r="H105" s="42">
        <v>12</v>
      </c>
      <c r="I105" s="42"/>
      <c r="J105" s="42"/>
      <c r="K105" s="451">
        <v>12</v>
      </c>
      <c r="L105" s="58">
        <v>9.7100000000000009</v>
      </c>
      <c r="M105" s="449">
        <f t="shared" si="3"/>
        <v>116.52000000000001</v>
      </c>
      <c r="N105" s="58"/>
      <c r="O105" s="185"/>
      <c r="P105" s="185"/>
      <c r="R105" s="124"/>
      <c r="U105" s="28" t="s">
        <v>54</v>
      </c>
      <c r="V105" s="125"/>
      <c r="W105" s="4"/>
      <c r="AA105" s="4"/>
      <c r="AB105" s="4"/>
      <c r="AC105" s="4"/>
    </row>
    <row r="106" spans="1:29" s="183" customFormat="1" hidden="1">
      <c r="A106" s="156"/>
      <c r="C106" s="123" t="s">
        <v>75</v>
      </c>
      <c r="D106" s="184"/>
      <c r="E106" s="55" t="s">
        <v>639</v>
      </c>
      <c r="F106" s="522"/>
      <c r="G106" s="57" t="s">
        <v>258</v>
      </c>
      <c r="H106" s="42">
        <v>0</v>
      </c>
      <c r="I106" s="42"/>
      <c r="J106" s="42"/>
      <c r="K106" s="451"/>
      <c r="L106" s="58">
        <v>11.61</v>
      </c>
      <c r="M106" s="449">
        <f t="shared" si="3"/>
        <v>0</v>
      </c>
      <c r="N106" s="58"/>
      <c r="O106" s="185"/>
      <c r="P106" s="185"/>
      <c r="Q106" s="161"/>
      <c r="R106" s="93"/>
      <c r="S106" s="125"/>
      <c r="T106" s="125"/>
      <c r="U106" s="125"/>
      <c r="V106" s="125"/>
      <c r="W106" s="125"/>
      <c r="X106" s="125"/>
      <c r="Y106" s="125"/>
      <c r="Z106" s="125"/>
    </row>
    <row r="107" spans="1:29" s="183" customFormat="1" hidden="1">
      <c r="A107" s="156"/>
      <c r="C107" s="123" t="s">
        <v>75</v>
      </c>
      <c r="D107" s="184" t="s">
        <v>734</v>
      </c>
      <c r="E107" s="55" t="s">
        <v>733</v>
      </c>
      <c r="F107" s="522"/>
      <c r="G107" s="57"/>
      <c r="H107" s="42">
        <v>0</v>
      </c>
      <c r="I107" s="42"/>
      <c r="J107" s="42"/>
      <c r="K107" s="451"/>
      <c r="L107" s="58">
        <v>20.13</v>
      </c>
      <c r="M107" s="449">
        <f t="shared" si="3"/>
        <v>0</v>
      </c>
      <c r="N107" s="58"/>
      <c r="O107" s="185"/>
      <c r="P107" s="185"/>
      <c r="Q107" s="161"/>
      <c r="R107" s="93"/>
      <c r="S107" s="125"/>
      <c r="U107" s="28" t="s">
        <v>216</v>
      </c>
      <c r="V107" s="125"/>
      <c r="W107" s="125"/>
      <c r="X107" s="125"/>
      <c r="Y107" s="125"/>
      <c r="Z107" s="125"/>
    </row>
    <row r="108" spans="1:29" s="183" customFormat="1" hidden="1">
      <c r="A108" s="156"/>
      <c r="C108" s="123" t="s">
        <v>75</v>
      </c>
      <c r="D108" s="184"/>
      <c r="E108" s="55" t="s">
        <v>696</v>
      </c>
      <c r="F108" s="522"/>
      <c r="G108" s="57"/>
      <c r="H108" s="42">
        <v>0</v>
      </c>
      <c r="I108" s="42"/>
      <c r="J108" s="42"/>
      <c r="K108" s="451"/>
      <c r="L108" s="58">
        <v>18.25</v>
      </c>
      <c r="M108" s="449">
        <f t="shared" si="3"/>
        <v>0</v>
      </c>
      <c r="N108" s="58"/>
      <c r="O108" s="185"/>
      <c r="P108" s="185"/>
      <c r="Q108" s="161"/>
      <c r="R108" s="93"/>
      <c r="S108" s="125"/>
      <c r="U108" s="28"/>
      <c r="V108" s="125"/>
      <c r="W108" s="125"/>
      <c r="X108" s="125"/>
      <c r="Y108" s="125"/>
      <c r="Z108" s="125"/>
    </row>
    <row r="109" spans="1:29" s="183" customFormat="1" hidden="1">
      <c r="A109" s="156"/>
      <c r="C109" s="123" t="s">
        <v>75</v>
      </c>
      <c r="D109" s="184" t="s">
        <v>933</v>
      </c>
      <c r="E109" s="55" t="s">
        <v>283</v>
      </c>
      <c r="F109" s="522"/>
      <c r="G109" s="57"/>
      <c r="H109" s="42">
        <v>1</v>
      </c>
      <c r="I109" s="42"/>
      <c r="J109" s="42"/>
      <c r="K109" s="451">
        <v>1</v>
      </c>
      <c r="L109" s="58">
        <v>30.21</v>
      </c>
      <c r="M109" s="449">
        <f t="shared" si="3"/>
        <v>30.21</v>
      </c>
      <c r="N109" s="58"/>
      <c r="O109" s="185"/>
      <c r="P109" s="185"/>
      <c r="Q109" s="161"/>
      <c r="R109" s="93"/>
      <c r="S109" s="125"/>
      <c r="T109" s="125"/>
      <c r="U109" s="125"/>
      <c r="V109" s="125"/>
      <c r="W109" s="125"/>
      <c r="X109" s="125"/>
      <c r="Y109" s="125"/>
      <c r="Z109" s="125"/>
    </row>
    <row r="110" spans="1:29" hidden="1">
      <c r="C110" s="123" t="s">
        <v>75</v>
      </c>
      <c r="D110" s="65" t="s">
        <v>419</v>
      </c>
      <c r="E110" s="55" t="s">
        <v>284</v>
      </c>
      <c r="F110" s="522"/>
      <c r="G110" s="57" t="s">
        <v>285</v>
      </c>
      <c r="H110" s="42">
        <v>2</v>
      </c>
      <c r="I110" s="42"/>
      <c r="J110" s="42"/>
      <c r="K110" s="451">
        <v>2</v>
      </c>
      <c r="L110" s="58">
        <v>20.56</v>
      </c>
      <c r="M110" s="449">
        <f t="shared" si="3"/>
        <v>41.12</v>
      </c>
      <c r="N110" s="58"/>
      <c r="O110" s="185"/>
      <c r="P110" s="185"/>
      <c r="R110" s="124"/>
      <c r="V110" s="125"/>
      <c r="AA110" s="4"/>
      <c r="AB110" s="4"/>
      <c r="AC110" s="4"/>
    </row>
    <row r="111" spans="1:29" s="183" customFormat="1" hidden="1">
      <c r="A111" s="156"/>
      <c r="C111" s="123" t="s">
        <v>75</v>
      </c>
      <c r="D111" s="184" t="s">
        <v>462</v>
      </c>
      <c r="E111" s="55" t="s">
        <v>642</v>
      </c>
      <c r="F111" s="522"/>
      <c r="G111" s="57"/>
      <c r="H111" s="42">
        <v>2</v>
      </c>
      <c r="I111" s="42"/>
      <c r="J111" s="42"/>
      <c r="K111" s="451">
        <v>2</v>
      </c>
      <c r="L111" s="58">
        <v>38.07</v>
      </c>
      <c r="M111" s="483">
        <f t="shared" si="3"/>
        <v>76.14</v>
      </c>
      <c r="N111" s="58"/>
      <c r="O111" s="185"/>
      <c r="P111" s="185"/>
      <c r="Q111" s="161"/>
      <c r="R111" s="93"/>
      <c r="S111" s="125"/>
      <c r="T111" s="125"/>
      <c r="U111" s="28" t="s">
        <v>54</v>
      </c>
      <c r="V111" s="125"/>
      <c r="W111" s="125"/>
      <c r="X111" s="125"/>
      <c r="Y111" s="125"/>
      <c r="Z111" s="125"/>
    </row>
    <row r="112" spans="1:29" s="183" customFormat="1" hidden="1">
      <c r="A112" s="156"/>
      <c r="C112" s="123" t="s">
        <v>75</v>
      </c>
      <c r="D112" s="184" t="s">
        <v>729</v>
      </c>
      <c r="E112" s="55" t="s">
        <v>732</v>
      </c>
      <c r="F112" s="522"/>
      <c r="G112" s="57" t="s">
        <v>288</v>
      </c>
      <c r="H112" s="42">
        <v>2</v>
      </c>
      <c r="I112" s="42"/>
      <c r="J112" s="42"/>
      <c r="K112" s="451">
        <v>2</v>
      </c>
      <c r="L112" s="58">
        <v>32.840000000000003</v>
      </c>
      <c r="M112" s="449">
        <f t="shared" si="3"/>
        <v>65.680000000000007</v>
      </c>
      <c r="N112" s="58"/>
      <c r="O112" s="185"/>
      <c r="P112" s="185"/>
      <c r="Q112" s="161"/>
      <c r="R112" s="93"/>
      <c r="S112" s="125"/>
      <c r="T112" s="125"/>
      <c r="U112" s="125"/>
      <c r="V112" s="125"/>
      <c r="W112" s="125"/>
      <c r="X112" s="125"/>
      <c r="Y112" s="125"/>
      <c r="Z112" s="125"/>
    </row>
    <row r="113" spans="1:29" s="183" customFormat="1" ht="16.5" hidden="1" customHeight="1">
      <c r="A113" s="156"/>
      <c r="C113" s="123" t="s">
        <v>75</v>
      </c>
      <c r="D113" s="184" t="s">
        <v>730</v>
      </c>
      <c r="E113" s="55" t="s">
        <v>731</v>
      </c>
      <c r="F113" s="522"/>
      <c r="G113" s="57"/>
      <c r="H113" s="42">
        <v>2</v>
      </c>
      <c r="I113" s="42"/>
      <c r="J113" s="42"/>
      <c r="K113" s="451">
        <v>2</v>
      </c>
      <c r="L113" s="58">
        <v>37.31</v>
      </c>
      <c r="M113" s="449">
        <f t="shared" si="3"/>
        <v>74.62</v>
      </c>
      <c r="N113" s="58"/>
      <c r="O113" s="185"/>
      <c r="P113" s="185"/>
      <c r="Q113" s="161"/>
      <c r="R113" s="93"/>
      <c r="S113" s="125"/>
      <c r="U113" s="28" t="s">
        <v>54</v>
      </c>
      <c r="V113" s="125"/>
      <c r="W113" s="125"/>
      <c r="X113" s="125"/>
      <c r="Y113" s="125"/>
      <c r="Z113" s="125"/>
    </row>
    <row r="114" spans="1:29" s="183" customFormat="1" ht="16.5" customHeight="1">
      <c r="A114" s="156"/>
      <c r="C114" s="123" t="s">
        <v>75</v>
      </c>
      <c r="D114" s="184"/>
      <c r="E114" s="55" t="s">
        <v>859</v>
      </c>
      <c r="F114" s="522" t="s">
        <v>1100</v>
      </c>
      <c r="G114" s="57"/>
      <c r="H114" s="42">
        <v>1</v>
      </c>
      <c r="I114" s="42"/>
      <c r="J114" s="42"/>
      <c r="K114" s="451">
        <v>1</v>
      </c>
      <c r="L114" s="58">
        <v>12.88</v>
      </c>
      <c r="M114" s="449">
        <f t="shared" si="3"/>
        <v>12.88</v>
      </c>
      <c r="N114" s="58"/>
      <c r="O114" s="185"/>
      <c r="P114" s="185"/>
      <c r="Q114" s="161"/>
      <c r="R114" s="93"/>
      <c r="S114" s="125"/>
      <c r="T114" s="28"/>
      <c r="U114" s="125"/>
      <c r="V114" s="125"/>
      <c r="W114" s="125"/>
      <c r="X114" s="125"/>
      <c r="Y114" s="125"/>
      <c r="Z114" s="125"/>
    </row>
    <row r="115" spans="1:29" s="183" customFormat="1" ht="16.5" hidden="1" customHeight="1">
      <c r="A115" s="156"/>
      <c r="C115" s="123"/>
      <c r="D115" s="184"/>
      <c r="E115" s="55" t="s">
        <v>1108</v>
      </c>
      <c r="F115" s="522"/>
      <c r="G115" s="57"/>
      <c r="H115" s="42">
        <v>6</v>
      </c>
      <c r="I115" s="42"/>
      <c r="J115" s="42"/>
      <c r="K115" s="451">
        <v>6</v>
      </c>
      <c r="L115" s="58">
        <v>5</v>
      </c>
      <c r="M115" s="449">
        <f t="shared" si="3"/>
        <v>30</v>
      </c>
      <c r="N115" s="58"/>
      <c r="O115" s="185"/>
      <c r="P115" s="185"/>
      <c r="Q115" s="161"/>
      <c r="R115" s="93"/>
      <c r="S115" s="125"/>
      <c r="T115" s="28"/>
      <c r="U115" s="125"/>
      <c r="V115" s="125"/>
      <c r="W115" s="125"/>
      <c r="X115" s="125"/>
      <c r="Y115" s="125"/>
      <c r="Z115" s="125"/>
    </row>
    <row r="116" spans="1:29" s="183" customFormat="1" ht="16.5" hidden="1" customHeight="1">
      <c r="A116" s="156"/>
      <c r="C116" s="123"/>
      <c r="D116" s="184"/>
      <c r="E116" s="55" t="s">
        <v>1109</v>
      </c>
      <c r="F116" s="522"/>
      <c r="G116" s="57"/>
      <c r="H116" s="42">
        <v>6</v>
      </c>
      <c r="I116" s="42"/>
      <c r="J116" s="42"/>
      <c r="K116" s="451">
        <v>6</v>
      </c>
      <c r="L116" s="58">
        <v>2</v>
      </c>
      <c r="M116" s="449">
        <f t="shared" si="3"/>
        <v>12</v>
      </c>
      <c r="N116" s="58"/>
      <c r="O116" s="185"/>
      <c r="P116" s="185"/>
      <c r="Q116" s="161"/>
      <c r="R116" s="93"/>
      <c r="S116" s="125"/>
      <c r="T116" s="28"/>
      <c r="U116" s="125"/>
      <c r="V116" s="125"/>
      <c r="W116" s="125"/>
      <c r="X116" s="125"/>
      <c r="Y116" s="125"/>
      <c r="Z116" s="125"/>
    </row>
    <row r="117" spans="1:29" s="183" customFormat="1" ht="16.5" hidden="1" customHeight="1">
      <c r="A117" s="156"/>
      <c r="C117" s="123" t="s">
        <v>699</v>
      </c>
      <c r="D117" s="184" t="s">
        <v>946</v>
      </c>
      <c r="E117" s="55" t="s">
        <v>718</v>
      </c>
      <c r="F117" s="522"/>
      <c r="G117" s="57"/>
      <c r="H117" s="42">
        <v>3</v>
      </c>
      <c r="I117" s="42"/>
      <c r="J117" s="42"/>
      <c r="K117" s="451">
        <v>2</v>
      </c>
      <c r="L117" s="58">
        <v>26</v>
      </c>
      <c r="M117" s="449">
        <f t="shared" si="3"/>
        <v>52</v>
      </c>
      <c r="N117" s="58"/>
      <c r="O117" s="185"/>
      <c r="P117" s="185"/>
      <c r="Q117" s="161"/>
      <c r="R117" s="93"/>
      <c r="S117" s="125"/>
      <c r="U117" s="28" t="s">
        <v>54</v>
      </c>
      <c r="V117" s="125"/>
      <c r="W117" s="125"/>
      <c r="X117" s="125"/>
      <c r="Y117" s="125"/>
      <c r="Z117" s="125"/>
    </row>
    <row r="118" spans="1:29" s="183" customFormat="1" ht="16.5" hidden="1" customHeight="1">
      <c r="A118" s="156"/>
      <c r="C118" s="123" t="s">
        <v>75</v>
      </c>
      <c r="D118" s="184" t="s">
        <v>945</v>
      </c>
      <c r="E118" s="126" t="s">
        <v>943</v>
      </c>
      <c r="F118" s="523"/>
      <c r="G118" s="57"/>
      <c r="H118" s="42">
        <v>0.5</v>
      </c>
      <c r="I118" s="42"/>
      <c r="J118" s="42"/>
      <c r="K118" s="451">
        <v>0.5</v>
      </c>
      <c r="L118" s="58">
        <v>21.19</v>
      </c>
      <c r="M118" s="449">
        <f t="shared" si="3"/>
        <v>10.595000000000001</v>
      </c>
      <c r="N118" s="58"/>
      <c r="O118" s="185"/>
      <c r="P118" s="185"/>
      <c r="Q118" s="161"/>
      <c r="R118" s="93"/>
      <c r="S118" s="125"/>
      <c r="U118" s="28"/>
      <c r="V118" s="125"/>
      <c r="W118" s="125"/>
      <c r="X118" s="125"/>
      <c r="Y118" s="125"/>
      <c r="Z118" s="125"/>
    </row>
    <row r="119" spans="1:29" s="183" customFormat="1" ht="16.5" hidden="1" customHeight="1">
      <c r="A119" s="156"/>
      <c r="C119" s="123" t="s">
        <v>643</v>
      </c>
      <c r="D119" s="184" t="s">
        <v>944</v>
      </c>
      <c r="E119" s="55" t="s">
        <v>644</v>
      </c>
      <c r="F119" s="522"/>
      <c r="G119" s="57"/>
      <c r="H119" s="42">
        <v>4</v>
      </c>
      <c r="I119" s="42"/>
      <c r="J119" s="42"/>
      <c r="K119" s="451">
        <v>2</v>
      </c>
      <c r="L119" s="58">
        <v>25</v>
      </c>
      <c r="M119" s="449">
        <f t="shared" si="3"/>
        <v>50</v>
      </c>
      <c r="N119" s="58"/>
      <c r="O119" s="185"/>
      <c r="P119" s="185"/>
      <c r="Q119" s="161"/>
      <c r="R119" s="93"/>
      <c r="S119" s="125"/>
      <c r="V119" s="125"/>
      <c r="W119" s="125"/>
      <c r="X119" s="125"/>
      <c r="Y119" s="125"/>
      <c r="Z119" s="125"/>
    </row>
    <row r="120" spans="1:29" s="15" customFormat="1">
      <c r="A120" s="324"/>
      <c r="B120" s="411"/>
      <c r="C120" s="167"/>
      <c r="D120" s="412"/>
      <c r="E120" s="411"/>
      <c r="F120" s="524"/>
      <c r="G120" s="411"/>
      <c r="H120" s="413"/>
      <c r="I120" s="413"/>
      <c r="J120" s="414"/>
      <c r="K120" s="452"/>
      <c r="L120" s="411"/>
      <c r="M120" s="486"/>
      <c r="N120" s="415"/>
      <c r="O120" s="327">
        <f>SUM(M66:M119)</f>
        <v>18060.486292799997</v>
      </c>
      <c r="P120" s="5"/>
      <c r="Q120" s="32"/>
      <c r="R120" s="33">
        <f>SUM(R66:R119)</f>
        <v>640.42259599999988</v>
      </c>
      <c r="S120" s="16"/>
      <c r="T120" s="16"/>
      <c r="U120" s="16"/>
      <c r="V120" s="16"/>
      <c r="W120" s="16"/>
      <c r="X120" s="16"/>
      <c r="Y120" s="16"/>
      <c r="Z120" s="16"/>
    </row>
    <row r="121" spans="1:29" s="15" customFormat="1" ht="15" customHeight="1">
      <c r="A121" s="14" t="s">
        <v>951</v>
      </c>
      <c r="B121" s="15" t="s">
        <v>80</v>
      </c>
      <c r="C121" s="16" t="s">
        <v>217</v>
      </c>
      <c r="D121" s="86" t="s">
        <v>981</v>
      </c>
      <c r="E121" s="15" t="s">
        <v>215</v>
      </c>
      <c r="F121" s="511"/>
      <c r="G121" s="30" t="s">
        <v>214</v>
      </c>
      <c r="H121" s="20">
        <v>1</v>
      </c>
      <c r="I121" s="20"/>
      <c r="J121" s="20"/>
      <c r="K121" s="436"/>
      <c r="L121" s="31">
        <v>870.75</v>
      </c>
      <c r="M121" s="454">
        <f>L121*K121</f>
        <v>0</v>
      </c>
      <c r="N121" s="18">
        <v>41.6</v>
      </c>
      <c r="O121" s="18"/>
      <c r="P121" s="18"/>
      <c r="Q121" s="18"/>
      <c r="R121" s="87"/>
      <c r="S121" s="16" t="s">
        <v>389</v>
      </c>
      <c r="T121" s="27" t="s">
        <v>213</v>
      </c>
      <c r="U121" s="26"/>
      <c r="V121" s="16"/>
      <c r="W121" s="26"/>
      <c r="X121" s="16"/>
      <c r="Y121" s="16"/>
      <c r="Z121" s="16"/>
      <c r="AA121" s="16"/>
      <c r="AB121" s="16"/>
      <c r="AC121" s="16"/>
    </row>
    <row r="122" spans="1:29" s="15" customFormat="1" ht="15" customHeight="1">
      <c r="A122" s="14" t="s">
        <v>950</v>
      </c>
      <c r="B122" s="15" t="s">
        <v>80</v>
      </c>
      <c r="C122" s="30"/>
      <c r="D122" s="25" t="s">
        <v>80</v>
      </c>
      <c r="E122" s="15" t="s">
        <v>979</v>
      </c>
      <c r="F122" s="511" t="s">
        <v>1102</v>
      </c>
      <c r="G122" s="195" t="s">
        <v>980</v>
      </c>
      <c r="H122" s="20">
        <v>1</v>
      </c>
      <c r="I122" s="20"/>
      <c r="J122" s="20"/>
      <c r="K122" s="436">
        <v>1</v>
      </c>
      <c r="L122" s="17">
        <v>714.8</v>
      </c>
      <c r="M122" s="454">
        <f>L122*K122</f>
        <v>714.8</v>
      </c>
      <c r="N122" s="18"/>
      <c r="O122" s="18"/>
      <c r="P122" s="18"/>
      <c r="Q122" s="18"/>
      <c r="R122" s="87"/>
      <c r="S122" s="16"/>
      <c r="T122" s="27"/>
      <c r="U122" s="26"/>
      <c r="V122" s="16"/>
      <c r="W122" s="26"/>
      <c r="X122" s="16"/>
      <c r="Y122" s="16"/>
      <c r="Z122" s="16"/>
      <c r="AA122" s="16"/>
      <c r="AB122" s="16"/>
      <c r="AC122" s="16"/>
    </row>
    <row r="123" spans="1:29" s="15" customFormat="1">
      <c r="C123" s="30" t="s">
        <v>53</v>
      </c>
      <c r="D123" s="68" t="s">
        <v>191</v>
      </c>
      <c r="E123" s="149" t="s">
        <v>192</v>
      </c>
      <c r="F123" s="525" t="s">
        <v>1103</v>
      </c>
      <c r="G123" s="16" t="s">
        <v>193</v>
      </c>
      <c r="H123" s="20">
        <v>1</v>
      </c>
      <c r="I123" s="20"/>
      <c r="J123" s="20"/>
      <c r="K123" s="436">
        <v>1</v>
      </c>
      <c r="L123" s="29">
        <v>9.2899999999999991</v>
      </c>
      <c r="M123" s="454">
        <f t="shared" ref="M123:M153" si="4">L123*K123</f>
        <v>9.2899999999999991</v>
      </c>
      <c r="N123" s="17"/>
      <c r="O123" s="18"/>
      <c r="P123" s="18"/>
      <c r="Q123" s="92"/>
      <c r="R123" s="166"/>
      <c r="S123" s="16"/>
      <c r="T123" s="16"/>
      <c r="U123" s="16"/>
      <c r="V123" s="16"/>
      <c r="W123" s="26"/>
      <c r="X123" s="16"/>
      <c r="Y123" s="274" t="s">
        <v>54</v>
      </c>
      <c r="Z123" s="16"/>
    </row>
    <row r="124" spans="1:29" s="15" customFormat="1">
      <c r="A124" s="14"/>
      <c r="B124" s="15" t="s">
        <v>81</v>
      </c>
      <c r="C124" s="30" t="s">
        <v>411</v>
      </c>
      <c r="D124" s="68" t="s">
        <v>81</v>
      </c>
      <c r="E124" s="90" t="s">
        <v>660</v>
      </c>
      <c r="F124" s="516" t="s">
        <v>1104</v>
      </c>
      <c r="G124" s="16"/>
      <c r="H124" s="20">
        <v>2</v>
      </c>
      <c r="I124" s="20"/>
      <c r="J124" s="20"/>
      <c r="K124" s="436">
        <v>1</v>
      </c>
      <c r="L124" s="141">
        <v>278</v>
      </c>
      <c r="M124" s="475">
        <f t="shared" si="4"/>
        <v>278</v>
      </c>
      <c r="N124" s="18"/>
      <c r="O124" s="18"/>
      <c r="P124" s="18"/>
      <c r="Q124" s="92"/>
      <c r="R124" s="166"/>
      <c r="S124" s="16"/>
      <c r="T124" s="16"/>
      <c r="U124" s="26"/>
      <c r="V124" s="16"/>
      <c r="W124" s="26"/>
      <c r="X124" s="16"/>
      <c r="Y124" s="194" t="s">
        <v>54</v>
      </c>
      <c r="Z124" s="16"/>
    </row>
    <row r="125" spans="1:29" s="15" customFormat="1" hidden="1">
      <c r="A125" s="14"/>
      <c r="C125" s="30" t="s">
        <v>411</v>
      </c>
      <c r="D125" s="68"/>
      <c r="E125" s="90" t="s">
        <v>661</v>
      </c>
      <c r="F125" s="516"/>
      <c r="G125" s="16"/>
      <c r="H125" s="20">
        <v>2</v>
      </c>
      <c r="I125" s="20"/>
      <c r="J125" s="20"/>
      <c r="K125" s="436">
        <v>2</v>
      </c>
      <c r="L125" s="141">
        <v>238</v>
      </c>
      <c r="M125" s="475">
        <f t="shared" si="4"/>
        <v>476</v>
      </c>
      <c r="N125" s="18"/>
      <c r="O125" s="18"/>
      <c r="P125" s="18"/>
      <c r="Q125" s="92"/>
      <c r="R125" s="166"/>
      <c r="S125" s="16"/>
      <c r="T125" s="16"/>
      <c r="U125" s="26"/>
      <c r="V125" s="16"/>
      <c r="W125" s="26"/>
      <c r="X125" s="16"/>
      <c r="Y125" s="194" t="s">
        <v>54</v>
      </c>
      <c r="Z125" s="16"/>
    </row>
    <row r="126" spans="1:29" s="15" customFormat="1" hidden="1">
      <c r="A126" s="14"/>
      <c r="C126" s="30" t="s">
        <v>411</v>
      </c>
      <c r="D126" s="68"/>
      <c r="E126" s="90" t="s">
        <v>662</v>
      </c>
      <c r="F126" s="516"/>
      <c r="G126" s="16"/>
      <c r="H126" s="20">
        <v>1</v>
      </c>
      <c r="I126" s="20"/>
      <c r="J126" s="20"/>
      <c r="K126" s="436">
        <v>1</v>
      </c>
      <c r="L126" s="141">
        <v>223</v>
      </c>
      <c r="M126" s="475">
        <f t="shared" si="4"/>
        <v>223</v>
      </c>
      <c r="N126" s="176">
        <v>37.75</v>
      </c>
      <c r="O126" s="18"/>
      <c r="P126" s="18"/>
      <c r="Q126" s="92"/>
      <c r="R126" s="166"/>
      <c r="S126" s="16"/>
      <c r="T126" s="16"/>
      <c r="U126" s="26"/>
      <c r="V126" s="16"/>
      <c r="W126" s="26"/>
      <c r="X126" s="16"/>
      <c r="Y126" s="194" t="s">
        <v>54</v>
      </c>
      <c r="Z126" s="16"/>
    </row>
    <row r="127" spans="1:29" s="15" customFormat="1" hidden="1">
      <c r="A127" s="14"/>
      <c r="C127" s="30" t="s">
        <v>411</v>
      </c>
      <c r="D127" s="68"/>
      <c r="E127" s="90" t="s">
        <v>663</v>
      </c>
      <c r="F127" s="516"/>
      <c r="G127" s="16"/>
      <c r="H127" s="20">
        <v>1</v>
      </c>
      <c r="I127" s="20"/>
      <c r="J127" s="20"/>
      <c r="K127" s="436">
        <v>1</v>
      </c>
      <c r="L127" s="141">
        <v>173</v>
      </c>
      <c r="M127" s="475">
        <f t="shared" si="4"/>
        <v>173</v>
      </c>
      <c r="N127" s="176"/>
      <c r="O127" s="18"/>
      <c r="P127" s="18"/>
      <c r="Q127" s="92"/>
      <c r="R127" s="166"/>
      <c r="S127" s="16"/>
      <c r="T127" s="16"/>
      <c r="U127" s="26"/>
      <c r="V127" s="16"/>
      <c r="W127" s="26"/>
      <c r="X127" s="16"/>
      <c r="Y127" s="194" t="s">
        <v>54</v>
      </c>
      <c r="Z127" s="16"/>
    </row>
    <row r="128" spans="1:29" s="15" customFormat="1" hidden="1">
      <c r="A128" s="14"/>
      <c r="B128" s="15" t="s">
        <v>122</v>
      </c>
      <c r="C128" s="30" t="s">
        <v>121</v>
      </c>
      <c r="D128" s="68" t="s">
        <v>123</v>
      </c>
      <c r="E128" s="15" t="s">
        <v>127</v>
      </c>
      <c r="F128" s="511"/>
      <c r="G128" s="16" t="s">
        <v>126</v>
      </c>
      <c r="H128" s="20">
        <v>1</v>
      </c>
      <c r="I128" s="20"/>
      <c r="J128" s="20"/>
      <c r="K128" s="436"/>
      <c r="L128" s="17">
        <v>193</v>
      </c>
      <c r="M128" s="454">
        <f t="shared" si="4"/>
        <v>0</v>
      </c>
      <c r="N128" s="18">
        <v>29.97</v>
      </c>
      <c r="O128" s="18"/>
      <c r="P128" s="18"/>
      <c r="Q128" s="92">
        <v>2</v>
      </c>
      <c r="R128" s="124">
        <f>Q128*K128</f>
        <v>0</v>
      </c>
      <c r="S128" s="163"/>
      <c r="T128" s="163"/>
      <c r="U128" s="26"/>
      <c r="V128" s="27" t="s">
        <v>54</v>
      </c>
      <c r="X128" s="16"/>
      <c r="Y128" s="16"/>
      <c r="Z128" s="16"/>
    </row>
    <row r="129" spans="1:26" s="15" customFormat="1">
      <c r="A129" s="14"/>
      <c r="B129" s="15" t="s">
        <v>146</v>
      </c>
      <c r="C129" s="30" t="s">
        <v>121</v>
      </c>
      <c r="D129" s="68" t="s">
        <v>147</v>
      </c>
      <c r="E129" s="55" t="s">
        <v>649</v>
      </c>
      <c r="F129" s="522" t="s">
        <v>1105</v>
      </c>
      <c r="G129" s="16"/>
      <c r="H129" s="20">
        <v>3</v>
      </c>
      <c r="I129" s="20"/>
      <c r="J129" s="20"/>
      <c r="K129" s="436">
        <v>2</v>
      </c>
      <c r="L129" s="17">
        <v>70</v>
      </c>
      <c r="M129" s="454">
        <f t="shared" si="4"/>
        <v>140</v>
      </c>
      <c r="N129" s="18"/>
      <c r="O129" s="18"/>
      <c r="P129" s="18"/>
      <c r="Q129" s="92">
        <v>0.5</v>
      </c>
      <c r="R129" s="124">
        <f>Q129*K129</f>
        <v>1</v>
      </c>
      <c r="S129" s="163"/>
      <c r="T129" s="163"/>
      <c r="U129" s="26"/>
      <c r="V129" s="27" t="s">
        <v>54</v>
      </c>
      <c r="X129" s="16"/>
      <c r="Y129" s="16"/>
      <c r="Z129" s="16"/>
    </row>
    <row r="130" spans="1:26" s="15" customFormat="1" hidden="1">
      <c r="A130" s="14"/>
      <c r="C130" s="30" t="s">
        <v>121</v>
      </c>
      <c r="D130" s="68"/>
      <c r="E130" s="55" t="s">
        <v>650</v>
      </c>
      <c r="F130" s="522"/>
      <c r="G130" s="16"/>
      <c r="H130" s="20">
        <v>4</v>
      </c>
      <c r="I130" s="20"/>
      <c r="J130" s="20"/>
      <c r="K130" s="436">
        <v>2</v>
      </c>
      <c r="L130" s="17">
        <v>53</v>
      </c>
      <c r="M130" s="454">
        <f t="shared" si="4"/>
        <v>106</v>
      </c>
      <c r="N130" s="18"/>
      <c r="O130" s="18"/>
      <c r="P130" s="18"/>
      <c r="Q130" s="92">
        <v>0.5</v>
      </c>
      <c r="R130" s="124">
        <f>Q130*K130</f>
        <v>1</v>
      </c>
      <c r="S130" s="163"/>
      <c r="T130" s="163"/>
      <c r="U130" s="26"/>
      <c r="V130" s="27" t="s">
        <v>54</v>
      </c>
      <c r="X130" s="16"/>
      <c r="Y130" s="16"/>
      <c r="Z130" s="16"/>
    </row>
    <row r="131" spans="1:26" s="15" customFormat="1">
      <c r="A131" s="14"/>
      <c r="B131" s="15" t="s">
        <v>103</v>
      </c>
      <c r="C131" s="30" t="s">
        <v>411</v>
      </c>
      <c r="D131" s="68" t="s">
        <v>141</v>
      </c>
      <c r="E131" s="15" t="s">
        <v>1062</v>
      </c>
      <c r="F131" s="511" t="s">
        <v>1107</v>
      </c>
      <c r="G131" s="16"/>
      <c r="H131" s="20">
        <v>1</v>
      </c>
      <c r="I131" s="20"/>
      <c r="J131" s="20"/>
      <c r="K131" s="436">
        <v>1</v>
      </c>
      <c r="L131" s="17">
        <v>527</v>
      </c>
      <c r="M131" s="454">
        <f t="shared" si="4"/>
        <v>527</v>
      </c>
      <c r="N131" s="17"/>
      <c r="O131" s="18"/>
      <c r="P131" s="18"/>
      <c r="Q131" s="92"/>
      <c r="R131" s="166"/>
      <c r="S131" s="16"/>
      <c r="T131" s="16"/>
      <c r="U131" s="26"/>
      <c r="V131" s="16"/>
      <c r="W131" s="26"/>
      <c r="X131" s="16"/>
      <c r="Y131" s="194" t="s">
        <v>54</v>
      </c>
      <c r="Z131" s="16"/>
    </row>
    <row r="132" spans="1:26" s="15" customFormat="1">
      <c r="A132" s="14"/>
      <c r="C132" s="30" t="s">
        <v>411</v>
      </c>
      <c r="D132" s="68"/>
      <c r="E132" s="15" t="s">
        <v>848</v>
      </c>
      <c r="F132" s="511" t="s">
        <v>1106</v>
      </c>
      <c r="G132" s="16"/>
      <c r="H132" s="20">
        <v>1</v>
      </c>
      <c r="I132" s="20"/>
      <c r="J132" s="20"/>
      <c r="K132" s="436">
        <v>1</v>
      </c>
      <c r="L132" s="17">
        <v>304</v>
      </c>
      <c r="M132" s="454">
        <f t="shared" si="4"/>
        <v>304</v>
      </c>
      <c r="N132" s="17"/>
      <c r="O132" s="18"/>
      <c r="P132" s="18"/>
      <c r="Q132" s="92"/>
      <c r="R132" s="166"/>
      <c r="S132" s="16"/>
      <c r="T132" s="16"/>
      <c r="U132" s="26"/>
      <c r="V132" s="16"/>
      <c r="W132" s="26"/>
      <c r="X132" s="16"/>
      <c r="Y132" s="194" t="s">
        <v>54</v>
      </c>
      <c r="Z132" s="16"/>
    </row>
    <row r="133" spans="1:26" s="15" customFormat="1" hidden="1">
      <c r="A133" s="14"/>
      <c r="B133" s="383"/>
      <c r="C133" s="305" t="s">
        <v>121</v>
      </c>
      <c r="D133" s="306" t="s">
        <v>1032</v>
      </c>
      <c r="E133" s="307" t="s">
        <v>1033</v>
      </c>
      <c r="F133" s="526"/>
      <c r="G133" s="308" t="s">
        <v>1034</v>
      </c>
      <c r="H133" s="309">
        <v>1</v>
      </c>
      <c r="I133" s="309"/>
      <c r="J133" s="309"/>
      <c r="K133" s="453"/>
      <c r="L133" s="310">
        <v>826</v>
      </c>
      <c r="M133" s="487">
        <f t="shared" si="4"/>
        <v>0</v>
      </c>
      <c r="N133" s="17"/>
      <c r="O133" s="18"/>
      <c r="P133" s="18"/>
      <c r="Q133" s="92"/>
      <c r="R133" s="166"/>
      <c r="S133" s="16"/>
      <c r="T133" s="16"/>
      <c r="U133" s="26"/>
      <c r="V133" s="16"/>
      <c r="W133" s="26"/>
      <c r="X133" s="16"/>
      <c r="Y133" s="194"/>
      <c r="Z133" s="16"/>
    </row>
    <row r="134" spans="1:26" s="15" customFormat="1">
      <c r="A134" s="14"/>
      <c r="B134" s="15" t="s">
        <v>57</v>
      </c>
      <c r="C134" s="30" t="s">
        <v>121</v>
      </c>
      <c r="D134" s="68" t="s">
        <v>142</v>
      </c>
      <c r="E134" s="15" t="s">
        <v>164</v>
      </c>
      <c r="F134" s="511" t="s">
        <v>1110</v>
      </c>
      <c r="G134" s="16"/>
      <c r="H134" s="20">
        <v>1</v>
      </c>
      <c r="I134" s="20"/>
      <c r="J134" s="20"/>
      <c r="K134" s="436">
        <v>1</v>
      </c>
      <c r="L134" s="17">
        <v>60</v>
      </c>
      <c r="M134" s="454">
        <f t="shared" si="4"/>
        <v>60</v>
      </c>
      <c r="N134" s="17"/>
      <c r="O134" s="18"/>
      <c r="P134" s="18"/>
      <c r="Q134" s="92"/>
      <c r="R134" s="166"/>
      <c r="S134" s="16"/>
      <c r="T134" s="16"/>
      <c r="U134" s="26"/>
      <c r="V134" s="16"/>
      <c r="W134" s="26"/>
      <c r="X134" s="16"/>
      <c r="Y134" s="194" t="s">
        <v>487</v>
      </c>
      <c r="Z134" s="16"/>
    </row>
    <row r="135" spans="1:26" s="15" customFormat="1">
      <c r="A135" s="14"/>
      <c r="C135" s="30" t="s">
        <v>165</v>
      </c>
      <c r="D135" s="68" t="s">
        <v>143</v>
      </c>
      <c r="E135" s="68" t="s">
        <v>143</v>
      </c>
      <c r="F135" s="527" t="s">
        <v>1111</v>
      </c>
      <c r="G135" s="16"/>
      <c r="H135" s="20">
        <v>1</v>
      </c>
      <c r="I135" s="20"/>
      <c r="J135" s="20"/>
      <c r="K135" s="436">
        <v>1</v>
      </c>
      <c r="L135" s="17">
        <v>45.46</v>
      </c>
      <c r="M135" s="454">
        <f>L135*K135</f>
        <v>45.46</v>
      </c>
      <c r="N135" s="17"/>
      <c r="O135" s="18"/>
      <c r="P135" s="18"/>
      <c r="Q135" s="92"/>
      <c r="R135" s="166"/>
      <c r="S135" s="16"/>
      <c r="T135" s="16"/>
      <c r="U135" s="26"/>
      <c r="V135" s="16"/>
      <c r="W135" s="27" t="s">
        <v>216</v>
      </c>
      <c r="X135" s="16"/>
      <c r="Y135" s="16"/>
      <c r="Z135" s="26"/>
    </row>
    <row r="136" spans="1:26" s="15" customFormat="1">
      <c r="A136" s="14"/>
      <c r="C136" s="30" t="s">
        <v>121</v>
      </c>
      <c r="D136" s="68" t="s">
        <v>124</v>
      </c>
      <c r="E136" s="276" t="s">
        <v>125</v>
      </c>
      <c r="F136" s="528" t="s">
        <v>1112</v>
      </c>
      <c r="G136" s="16"/>
      <c r="H136" s="20">
        <v>1</v>
      </c>
      <c r="I136" s="20"/>
      <c r="J136" s="20"/>
      <c r="K136" s="436">
        <v>1</v>
      </c>
      <c r="L136" s="17">
        <v>34</v>
      </c>
      <c r="M136" s="454">
        <f t="shared" si="4"/>
        <v>34</v>
      </c>
      <c r="N136" s="17"/>
      <c r="O136" s="18"/>
      <c r="P136" s="18"/>
      <c r="Q136" s="92"/>
      <c r="R136" s="150">
        <v>1</v>
      </c>
      <c r="S136" s="16"/>
      <c r="T136" s="16"/>
      <c r="U136" s="16"/>
      <c r="V136" s="16"/>
      <c r="W136" s="27" t="s">
        <v>651</v>
      </c>
      <c r="X136" s="16"/>
      <c r="Y136" s="16"/>
      <c r="Z136" s="16"/>
    </row>
    <row r="137" spans="1:26" s="15" customFormat="1" hidden="1">
      <c r="A137" s="14"/>
      <c r="C137" s="30" t="s">
        <v>217</v>
      </c>
      <c r="D137" s="68" t="s">
        <v>289</v>
      </c>
      <c r="E137" s="149" t="s">
        <v>290</v>
      </c>
      <c r="F137" s="525"/>
      <c r="G137" s="195" t="s">
        <v>849</v>
      </c>
      <c r="H137" s="20">
        <v>1</v>
      </c>
      <c r="I137" s="20"/>
      <c r="J137" s="20"/>
      <c r="K137" s="436"/>
      <c r="L137" s="17">
        <v>7.3</v>
      </c>
      <c r="M137" s="454">
        <f t="shared" si="4"/>
        <v>0</v>
      </c>
      <c r="N137" s="17"/>
      <c r="O137" s="18"/>
      <c r="P137" s="18"/>
      <c r="Q137" s="92"/>
      <c r="R137" s="150" t="s">
        <v>47</v>
      </c>
      <c r="S137" s="16"/>
      <c r="T137" s="16"/>
      <c r="U137" s="26"/>
      <c r="V137" s="16"/>
      <c r="W137" s="27" t="s">
        <v>216</v>
      </c>
      <c r="X137" s="16"/>
      <c r="Y137" s="16"/>
      <c r="Z137" s="16"/>
    </row>
    <row r="138" spans="1:26" s="15" customFormat="1" hidden="1">
      <c r="A138" s="14"/>
      <c r="C138" s="30" t="s">
        <v>217</v>
      </c>
      <c r="D138" s="68"/>
      <c r="E138" s="149" t="s">
        <v>291</v>
      </c>
      <c r="F138" s="525"/>
      <c r="G138" s="195" t="s">
        <v>850</v>
      </c>
      <c r="H138" s="20">
        <v>1</v>
      </c>
      <c r="I138" s="20"/>
      <c r="J138" s="20"/>
      <c r="K138" s="436"/>
      <c r="L138" s="17">
        <v>11.45</v>
      </c>
      <c r="M138" s="454">
        <f>L138*K138</f>
        <v>0</v>
      </c>
      <c r="N138" s="17"/>
      <c r="O138" s="18"/>
      <c r="P138" s="18"/>
      <c r="Q138" s="92"/>
      <c r="R138" s="150">
        <v>0.5</v>
      </c>
      <c r="S138" s="16"/>
      <c r="T138" s="16"/>
      <c r="U138" s="26"/>
      <c r="V138" s="16"/>
      <c r="W138" s="27" t="s">
        <v>216</v>
      </c>
      <c r="X138" s="16"/>
      <c r="Y138" s="16"/>
      <c r="Z138" s="16"/>
    </row>
    <row r="139" spans="1:26" s="15" customFormat="1" hidden="1">
      <c r="A139" s="14"/>
      <c r="B139" s="15" t="s">
        <v>824</v>
      </c>
      <c r="C139" s="30" t="s">
        <v>825</v>
      </c>
      <c r="D139" s="68" t="s">
        <v>826</v>
      </c>
      <c r="E139" s="149" t="s">
        <v>858</v>
      </c>
      <c r="F139" s="525"/>
      <c r="G139" s="195" t="s">
        <v>827</v>
      </c>
      <c r="H139" s="20">
        <v>1</v>
      </c>
      <c r="I139" s="20"/>
      <c r="J139" s="20"/>
      <c r="K139" s="436"/>
      <c r="L139" s="17">
        <v>216</v>
      </c>
      <c r="M139" s="454">
        <f>L139*K139</f>
        <v>0</v>
      </c>
      <c r="N139" s="17"/>
      <c r="O139" s="18"/>
      <c r="P139" s="18"/>
      <c r="Q139" s="92"/>
      <c r="R139" s="150"/>
      <c r="S139" s="16" t="s">
        <v>389</v>
      </c>
      <c r="T139" s="16"/>
      <c r="U139" s="26"/>
      <c r="V139" s="16"/>
      <c r="W139" s="27"/>
      <c r="X139" s="16"/>
      <c r="Y139" s="16"/>
      <c r="Z139" s="16"/>
    </row>
    <row r="140" spans="1:26" s="15" customFormat="1" hidden="1">
      <c r="A140" s="14"/>
      <c r="B140" s="15" t="s">
        <v>144</v>
      </c>
      <c r="C140" s="125" t="s">
        <v>411</v>
      </c>
      <c r="D140" s="86" t="s">
        <v>145</v>
      </c>
      <c r="E140" s="206" t="s">
        <v>664</v>
      </c>
      <c r="F140" s="529"/>
      <c r="G140" s="26"/>
      <c r="H140" s="21">
        <v>1</v>
      </c>
      <c r="I140" s="21"/>
      <c r="J140" s="21"/>
      <c r="K140" s="436"/>
      <c r="L140" s="29">
        <v>362</v>
      </c>
      <c r="M140" s="485">
        <f>L140*K140</f>
        <v>0</v>
      </c>
      <c r="N140" s="29">
        <v>30</v>
      </c>
      <c r="O140" s="176"/>
      <c r="P140" s="176"/>
      <c r="Q140" s="174"/>
      <c r="R140" s="93"/>
      <c r="S140" s="26" t="s">
        <v>389</v>
      </c>
      <c r="T140" s="16"/>
      <c r="U140" s="16"/>
      <c r="V140" s="16"/>
      <c r="X140" s="16"/>
      <c r="Y140" s="27" t="s">
        <v>54</v>
      </c>
      <c r="Z140" s="137"/>
    </row>
    <row r="141" spans="1:26" s="15" customFormat="1">
      <c r="A141" s="14"/>
      <c r="B141" s="15" t="s">
        <v>839</v>
      </c>
      <c r="C141" s="30" t="s">
        <v>409</v>
      </c>
      <c r="D141" s="68" t="s">
        <v>412</v>
      </c>
      <c r="E141" s="149" t="s">
        <v>692</v>
      </c>
      <c r="F141" s="525" t="s">
        <v>692</v>
      </c>
      <c r="G141" s="16"/>
      <c r="H141" s="20">
        <v>2</v>
      </c>
      <c r="I141" s="20"/>
      <c r="J141" s="20"/>
      <c r="K141" s="436">
        <v>2</v>
      </c>
      <c r="L141" s="17">
        <v>61</v>
      </c>
      <c r="M141" s="454">
        <f t="shared" si="4"/>
        <v>122</v>
      </c>
      <c r="N141" s="17"/>
      <c r="O141" s="18"/>
      <c r="P141" s="18"/>
      <c r="Q141" s="174">
        <v>10</v>
      </c>
      <c r="R141" s="93">
        <f>Q141*K141</f>
        <v>20</v>
      </c>
      <c r="S141" s="16"/>
      <c r="U141" s="27" t="s">
        <v>216</v>
      </c>
      <c r="V141" s="16"/>
      <c r="W141" s="26"/>
      <c r="X141" s="16"/>
      <c r="Y141" s="163"/>
      <c r="Z141" s="163"/>
    </row>
    <row r="142" spans="1:26" s="15" customFormat="1">
      <c r="A142" s="14"/>
      <c r="C142" s="30" t="s">
        <v>409</v>
      </c>
      <c r="D142" s="68" t="s">
        <v>838</v>
      </c>
      <c r="E142" s="149" t="s">
        <v>691</v>
      </c>
      <c r="F142" s="525" t="s">
        <v>691</v>
      </c>
      <c r="G142" s="16"/>
      <c r="H142" s="20">
        <v>1</v>
      </c>
      <c r="I142" s="20"/>
      <c r="J142" s="20"/>
      <c r="K142" s="436">
        <v>1</v>
      </c>
      <c r="L142" s="17">
        <v>39.92</v>
      </c>
      <c r="M142" s="454">
        <f t="shared" si="4"/>
        <v>39.92</v>
      </c>
      <c r="N142" s="17"/>
      <c r="O142" s="18"/>
      <c r="P142" s="18"/>
      <c r="Q142" s="174">
        <v>7.5</v>
      </c>
      <c r="R142" s="93">
        <f>Q142*K142</f>
        <v>7.5</v>
      </c>
      <c r="S142" s="16"/>
      <c r="U142" s="27" t="s">
        <v>216</v>
      </c>
      <c r="V142" s="16"/>
      <c r="W142" s="26"/>
      <c r="X142" s="16"/>
      <c r="Y142" s="163"/>
      <c r="Z142" s="163"/>
    </row>
    <row r="143" spans="1:26" s="15" customFormat="1" hidden="1">
      <c r="A143" s="14"/>
      <c r="B143" s="15" t="s">
        <v>510</v>
      </c>
      <c r="C143" s="30" t="s">
        <v>492</v>
      </c>
      <c r="D143" s="162" t="s">
        <v>493</v>
      </c>
      <c r="E143" s="149"/>
      <c r="F143" s="525"/>
      <c r="G143" s="16"/>
      <c r="H143" s="20">
        <v>8</v>
      </c>
      <c r="I143" s="20"/>
      <c r="J143" s="20"/>
      <c r="K143" s="436">
        <v>8</v>
      </c>
      <c r="L143" s="17">
        <v>3.5</v>
      </c>
      <c r="M143" s="454">
        <f t="shared" si="4"/>
        <v>28</v>
      </c>
      <c r="N143" s="17">
        <v>5.5</v>
      </c>
      <c r="O143" s="18"/>
      <c r="P143" s="18"/>
      <c r="Q143" s="92"/>
      <c r="R143" s="150"/>
      <c r="S143" s="16"/>
      <c r="U143" s="26"/>
      <c r="V143" s="27" t="s">
        <v>54</v>
      </c>
      <c r="W143" s="26"/>
      <c r="X143" s="16"/>
      <c r="Y143" s="163"/>
      <c r="Z143" s="163"/>
    </row>
    <row r="144" spans="1:26" s="15" customFormat="1" hidden="1">
      <c r="A144" s="14"/>
      <c r="C144" s="30" t="s">
        <v>509</v>
      </c>
      <c r="D144" s="162" t="s">
        <v>511</v>
      </c>
      <c r="E144" s="149"/>
      <c r="F144" s="525"/>
      <c r="G144" s="16"/>
      <c r="H144" s="20">
        <v>0.2</v>
      </c>
      <c r="I144" s="20"/>
      <c r="J144" s="20"/>
      <c r="K144" s="436">
        <v>0.2</v>
      </c>
      <c r="L144" s="17">
        <v>150</v>
      </c>
      <c r="M144" s="454">
        <f t="shared" si="4"/>
        <v>30</v>
      </c>
      <c r="N144" s="17"/>
      <c r="O144" s="18"/>
      <c r="P144" s="18"/>
      <c r="Q144" s="92"/>
      <c r="R144" s="150"/>
      <c r="S144" s="16"/>
      <c r="U144" s="26"/>
      <c r="V144" s="27" t="s">
        <v>54</v>
      </c>
      <c r="W144" s="26"/>
      <c r="X144" s="16"/>
      <c r="Y144" s="163"/>
      <c r="Z144" s="163"/>
    </row>
    <row r="145" spans="1:29" s="15" customFormat="1" hidden="1">
      <c r="A145" s="14"/>
      <c r="C145" s="30" t="s">
        <v>1005</v>
      </c>
      <c r="D145" s="162" t="s">
        <v>1006</v>
      </c>
      <c r="E145" s="149" t="s">
        <v>1007</v>
      </c>
      <c r="F145" s="525"/>
      <c r="G145" s="16" t="s">
        <v>1008</v>
      </c>
      <c r="H145" s="16">
        <v>8</v>
      </c>
      <c r="I145" s="16"/>
      <c r="J145" s="16"/>
      <c r="K145" s="454"/>
      <c r="L145" s="17">
        <v>9</v>
      </c>
      <c r="M145" s="454">
        <f t="shared" si="4"/>
        <v>0</v>
      </c>
      <c r="N145" s="18"/>
      <c r="O145" s="92"/>
      <c r="P145" s="93"/>
      <c r="Q145" s="16"/>
      <c r="S145" s="376"/>
      <c r="U145" s="26"/>
      <c r="V145" s="27"/>
      <c r="W145" s="26"/>
      <c r="X145" s="16"/>
      <c r="Y145" s="163"/>
      <c r="Z145" s="163"/>
    </row>
    <row r="146" spans="1:29" s="15" customFormat="1">
      <c r="A146" s="14"/>
      <c r="B146" s="15" t="s">
        <v>292</v>
      </c>
      <c r="C146" s="30" t="s">
        <v>1047</v>
      </c>
      <c r="D146" s="68" t="s">
        <v>293</v>
      </c>
      <c r="E146" s="149" t="s">
        <v>1048</v>
      </c>
      <c r="F146" s="525" t="s">
        <v>293</v>
      </c>
      <c r="G146" s="16"/>
      <c r="H146" s="16">
        <v>1</v>
      </c>
      <c r="I146" s="391"/>
      <c r="J146" s="17"/>
      <c r="K146" s="454">
        <v>1</v>
      </c>
      <c r="L146" s="18">
        <v>64.75</v>
      </c>
      <c r="M146" s="454">
        <f t="shared" si="4"/>
        <v>64.75</v>
      </c>
      <c r="N146" s="166"/>
      <c r="O146" s="16"/>
      <c r="Q146" s="16">
        <v>7</v>
      </c>
      <c r="R146" s="16"/>
      <c r="S146" s="16"/>
      <c r="T146" s="16"/>
      <c r="U146" s="26"/>
      <c r="V146" s="16"/>
      <c r="W146" s="16"/>
      <c r="X146" s="27" t="s">
        <v>216</v>
      </c>
    </row>
    <row r="147" spans="1:29" hidden="1">
      <c r="B147" s="417" t="s">
        <v>742</v>
      </c>
      <c r="C147" s="418" t="s">
        <v>22</v>
      </c>
      <c r="D147" s="419" t="s">
        <v>1069</v>
      </c>
      <c r="E147" s="420" t="s">
        <v>1113</v>
      </c>
      <c r="F147" s="530"/>
      <c r="G147" s="418" t="s">
        <v>1070</v>
      </c>
      <c r="H147" s="421">
        <v>1</v>
      </c>
      <c r="I147" s="421"/>
      <c r="J147" s="421"/>
      <c r="K147" s="455"/>
      <c r="L147" s="422">
        <v>62.36</v>
      </c>
      <c r="M147" s="488">
        <f t="shared" si="4"/>
        <v>0</v>
      </c>
      <c r="N147" s="54"/>
      <c r="O147" s="160"/>
      <c r="P147" s="160"/>
      <c r="Q147" s="161"/>
      <c r="S147" s="30" t="s">
        <v>807</v>
      </c>
      <c r="W147" s="136"/>
      <c r="X147" s="28"/>
      <c r="Y147" s="137"/>
      <c r="Z147" s="123"/>
      <c r="AA147" s="4"/>
      <c r="AB147" s="4"/>
      <c r="AC147" s="4"/>
    </row>
    <row r="148" spans="1:29" hidden="1">
      <c r="B148" s="183" t="s">
        <v>744</v>
      </c>
      <c r="C148" s="244" t="s">
        <v>165</v>
      </c>
      <c r="D148" s="245"/>
      <c r="E148" s="249" t="s">
        <v>806</v>
      </c>
      <c r="F148" s="531"/>
      <c r="G148" s="244"/>
      <c r="H148" s="47">
        <v>1</v>
      </c>
      <c r="I148" s="47"/>
      <c r="J148" s="47"/>
      <c r="K148" s="456"/>
      <c r="L148" s="246">
        <v>1990</v>
      </c>
      <c r="M148" s="489">
        <f t="shared" si="4"/>
        <v>0</v>
      </c>
      <c r="N148" s="54"/>
      <c r="O148" s="160"/>
      <c r="P148" s="160"/>
      <c r="Q148" s="161"/>
      <c r="S148" s="30" t="s">
        <v>389</v>
      </c>
      <c r="W148" s="136"/>
      <c r="X148" s="28"/>
      <c r="Y148" s="137"/>
      <c r="Z148" s="123"/>
      <c r="AA148" s="4"/>
      <c r="AB148" s="4"/>
      <c r="AC148" s="4"/>
    </row>
    <row r="149" spans="1:29" hidden="1">
      <c r="B149" s="183"/>
      <c r="C149" s="244" t="s">
        <v>165</v>
      </c>
      <c r="D149" s="245"/>
      <c r="E149" s="249" t="s">
        <v>828</v>
      </c>
      <c r="F149" s="531"/>
      <c r="G149" s="244"/>
      <c r="H149" s="47">
        <v>1</v>
      </c>
      <c r="I149" s="47"/>
      <c r="J149" s="47"/>
      <c r="K149" s="456"/>
      <c r="L149" s="246">
        <v>89.09</v>
      </c>
      <c r="M149" s="489">
        <f t="shared" si="4"/>
        <v>0</v>
      </c>
      <c r="N149" s="54"/>
      <c r="O149" s="160"/>
      <c r="P149" s="160"/>
      <c r="Q149" s="161"/>
      <c r="S149" s="30" t="s">
        <v>389</v>
      </c>
      <c r="W149" s="136"/>
      <c r="X149" s="28"/>
      <c r="Y149" s="137"/>
      <c r="Z149" s="123"/>
      <c r="AA149" s="4"/>
      <c r="AB149" s="4"/>
      <c r="AC149" s="4"/>
    </row>
    <row r="150" spans="1:29" s="15" customFormat="1" ht="15" hidden="1" customHeight="1">
      <c r="A150" s="14"/>
      <c r="B150" s="15" t="s">
        <v>104</v>
      </c>
      <c r="C150" s="30" t="s">
        <v>170</v>
      </c>
      <c r="D150" s="68"/>
      <c r="E150" s="149" t="s">
        <v>167</v>
      </c>
      <c r="F150" s="525"/>
      <c r="G150" s="16"/>
      <c r="H150" s="20">
        <v>1</v>
      </c>
      <c r="I150" s="20"/>
      <c r="J150" s="20"/>
      <c r="K150" s="436">
        <v>1</v>
      </c>
      <c r="L150" s="17">
        <v>25</v>
      </c>
      <c r="M150" s="454">
        <f t="shared" si="4"/>
        <v>25</v>
      </c>
      <c r="N150" s="17"/>
      <c r="O150" s="18"/>
      <c r="P150" s="18"/>
      <c r="Q150" s="92"/>
      <c r="R150" s="166"/>
      <c r="S150" s="16"/>
      <c r="T150" s="16"/>
      <c r="U150" s="16"/>
      <c r="V150" s="16"/>
      <c r="W150" s="26"/>
      <c r="X150" s="16"/>
      <c r="Y150" s="16"/>
      <c r="Z150" s="27" t="s">
        <v>216</v>
      </c>
    </row>
    <row r="151" spans="1:29" s="15" customFormat="1" hidden="1">
      <c r="A151" s="14"/>
      <c r="C151" s="30" t="s">
        <v>170</v>
      </c>
      <c r="D151" s="68"/>
      <c r="E151" s="149" t="s">
        <v>169</v>
      </c>
      <c r="F151" s="525"/>
      <c r="G151" s="16"/>
      <c r="H151" s="20">
        <v>2</v>
      </c>
      <c r="I151" s="20"/>
      <c r="J151" s="20"/>
      <c r="K151" s="436">
        <v>2</v>
      </c>
      <c r="L151" s="17">
        <v>10</v>
      </c>
      <c r="M151" s="454">
        <f t="shared" si="4"/>
        <v>20</v>
      </c>
      <c r="N151" s="17"/>
      <c r="O151" s="18"/>
      <c r="P151" s="18"/>
      <c r="Q151" s="92"/>
      <c r="R151" s="166"/>
      <c r="S151" s="16"/>
      <c r="T151" s="16"/>
      <c r="U151" s="16"/>
      <c r="V151" s="16"/>
      <c r="W151" s="26"/>
      <c r="X151" s="16"/>
      <c r="Y151" s="16"/>
      <c r="Z151" s="27" t="s">
        <v>216</v>
      </c>
    </row>
    <row r="152" spans="1:29" s="15" customFormat="1" hidden="1">
      <c r="A152" s="14"/>
      <c r="C152" s="30" t="s">
        <v>170</v>
      </c>
      <c r="D152" s="68"/>
      <c r="E152" s="149" t="s">
        <v>168</v>
      </c>
      <c r="F152" s="525"/>
      <c r="G152" s="16"/>
      <c r="H152" s="20">
        <v>1</v>
      </c>
      <c r="I152" s="20"/>
      <c r="J152" s="20"/>
      <c r="K152" s="436">
        <v>1</v>
      </c>
      <c r="L152" s="17">
        <v>7.4</v>
      </c>
      <c r="M152" s="454">
        <f t="shared" si="4"/>
        <v>7.4</v>
      </c>
      <c r="N152" s="17"/>
      <c r="O152" s="18"/>
      <c r="P152" s="18"/>
      <c r="Q152" s="92"/>
      <c r="R152" s="166"/>
      <c r="S152" s="16"/>
      <c r="T152" s="16"/>
      <c r="U152" s="16"/>
      <c r="V152" s="16"/>
      <c r="W152" s="26"/>
      <c r="X152" s="16"/>
      <c r="Y152" s="16"/>
      <c r="Z152" s="27" t="s">
        <v>216</v>
      </c>
    </row>
    <row r="153" spans="1:29" s="15" customFormat="1" hidden="1">
      <c r="A153" s="14"/>
      <c r="C153" s="30" t="s">
        <v>170</v>
      </c>
      <c r="D153" s="68"/>
      <c r="E153" s="149" t="s">
        <v>294</v>
      </c>
      <c r="F153" s="525"/>
      <c r="G153" s="16"/>
      <c r="H153" s="20"/>
      <c r="I153" s="20"/>
      <c r="J153" s="20"/>
      <c r="K153" s="436"/>
      <c r="L153" s="17"/>
      <c r="M153" s="454">
        <f t="shared" si="4"/>
        <v>0</v>
      </c>
      <c r="N153" s="17"/>
      <c r="O153" s="18"/>
      <c r="P153" s="18"/>
      <c r="Q153" s="92"/>
      <c r="R153" s="166"/>
      <c r="S153" s="16"/>
      <c r="T153" s="16"/>
      <c r="U153" s="16"/>
      <c r="V153" s="16"/>
      <c r="W153" s="26"/>
      <c r="X153" s="16"/>
      <c r="Y153" s="16"/>
      <c r="Z153" s="27"/>
    </row>
    <row r="154" spans="1:29" s="15" customFormat="1" hidden="1">
      <c r="A154" s="14"/>
      <c r="C154" s="30"/>
      <c r="D154" s="68"/>
      <c r="E154" s="15" t="s">
        <v>171</v>
      </c>
      <c r="F154" s="511"/>
      <c r="G154" s="16"/>
      <c r="H154" s="20">
        <v>1</v>
      </c>
      <c r="I154" s="20"/>
      <c r="J154" s="20"/>
      <c r="K154" s="436">
        <v>1</v>
      </c>
      <c r="L154" s="17">
        <v>200</v>
      </c>
      <c r="M154" s="454">
        <f>L154*K154</f>
        <v>200</v>
      </c>
      <c r="N154" s="17"/>
      <c r="O154" s="5"/>
      <c r="P154" s="5"/>
      <c r="Q154" s="32"/>
      <c r="R154" s="33">
        <f>SUM(R121:R152)</f>
        <v>31</v>
      </c>
      <c r="S154" s="16"/>
      <c r="T154" s="16"/>
      <c r="U154" s="16"/>
      <c r="V154" s="16"/>
      <c r="W154" s="16"/>
      <c r="X154" s="16"/>
      <c r="Y154" s="16"/>
      <c r="Z154" s="16"/>
    </row>
    <row r="155" spans="1:29" s="15" customFormat="1">
      <c r="A155" s="328"/>
      <c r="B155" s="405"/>
      <c r="C155" s="168"/>
      <c r="D155" s="406"/>
      <c r="E155" s="405"/>
      <c r="F155" s="532"/>
      <c r="G155" s="407"/>
      <c r="H155" s="408"/>
      <c r="I155" s="408"/>
      <c r="J155" s="408"/>
      <c r="K155" s="457"/>
      <c r="L155" s="409"/>
      <c r="M155" s="490"/>
      <c r="N155" s="409"/>
      <c r="O155" s="332">
        <f>SUM(M121:M154)</f>
        <v>3627.6200000000003</v>
      </c>
      <c r="P155" s="5"/>
      <c r="Q155" s="32"/>
      <c r="R155" s="33"/>
      <c r="S155" s="16"/>
      <c r="T155" s="16"/>
      <c r="U155" s="16"/>
      <c r="V155" s="16"/>
      <c r="W155" s="16"/>
      <c r="X155" s="16"/>
      <c r="Y155" s="16"/>
      <c r="Z155" s="16"/>
    </row>
    <row r="156" spans="1:29" s="15" customFormat="1">
      <c r="A156" s="14" t="s">
        <v>100</v>
      </c>
      <c r="B156" s="15" t="s">
        <v>57</v>
      </c>
      <c r="C156" s="30" t="s">
        <v>53</v>
      </c>
      <c r="D156" s="68" t="s">
        <v>194</v>
      </c>
      <c r="E156" s="15" t="s">
        <v>860</v>
      </c>
      <c r="F156" s="511"/>
      <c r="G156" s="16" t="s">
        <v>195</v>
      </c>
      <c r="H156" s="20">
        <v>0</v>
      </c>
      <c r="I156" s="20"/>
      <c r="J156" s="20"/>
      <c r="K156" s="436"/>
      <c r="L156" s="29">
        <v>20.52</v>
      </c>
      <c r="M156" s="454">
        <f t="shared" ref="M156:M177" si="5">L156*K156</f>
        <v>0</v>
      </c>
      <c r="N156" s="17"/>
      <c r="O156" s="18"/>
      <c r="P156" s="18"/>
      <c r="Q156" s="92"/>
      <c r="R156" s="166">
        <v>1</v>
      </c>
      <c r="S156" s="16"/>
      <c r="T156" s="16"/>
      <c r="U156" s="16"/>
      <c r="V156" s="16"/>
      <c r="W156" s="16"/>
      <c r="X156" s="16"/>
      <c r="Y156" s="27" t="s">
        <v>54</v>
      </c>
      <c r="Z156" s="16"/>
    </row>
    <row r="157" spans="1:29" s="90" customFormat="1">
      <c r="A157" s="14" t="s">
        <v>950</v>
      </c>
      <c r="C157" s="45" t="s">
        <v>53</v>
      </c>
      <c r="D157" s="89" t="s">
        <v>788</v>
      </c>
      <c r="E157" s="154" t="s">
        <v>397</v>
      </c>
      <c r="F157" s="476" t="s">
        <v>1115</v>
      </c>
      <c r="G157" s="44" t="s">
        <v>398</v>
      </c>
      <c r="H157" s="41">
        <v>1</v>
      </c>
      <c r="I157" s="41"/>
      <c r="J157" s="41"/>
      <c r="K157" s="446">
        <v>1</v>
      </c>
      <c r="L157" s="128">
        <v>28.8</v>
      </c>
      <c r="M157" s="475">
        <f t="shared" si="5"/>
        <v>28.8</v>
      </c>
      <c r="N157" s="141"/>
      <c r="O157" s="143"/>
      <c r="P157" s="143"/>
      <c r="Q157" s="144"/>
      <c r="R157" s="275"/>
      <c r="S157" s="91"/>
      <c r="T157" s="91"/>
      <c r="U157" s="91"/>
      <c r="V157" s="91"/>
      <c r="W157" s="91"/>
      <c r="X157" s="91"/>
      <c r="Y157" s="27" t="s">
        <v>54</v>
      </c>
      <c r="Z157" s="91"/>
    </row>
    <row r="158" spans="1:29" s="90" customFormat="1" hidden="1">
      <c r="A158" s="14" t="s">
        <v>495</v>
      </c>
      <c r="C158" s="45" t="s">
        <v>53</v>
      </c>
      <c r="D158" s="89" t="s">
        <v>788</v>
      </c>
      <c r="E158" s="154" t="s">
        <v>399</v>
      </c>
      <c r="F158" s="476"/>
      <c r="G158" s="44" t="s">
        <v>400</v>
      </c>
      <c r="H158" s="41">
        <v>1</v>
      </c>
      <c r="I158" s="41"/>
      <c r="J158" s="41"/>
      <c r="K158" s="446">
        <v>1</v>
      </c>
      <c r="L158" s="128">
        <v>13.14</v>
      </c>
      <c r="M158" s="475">
        <f t="shared" si="5"/>
        <v>13.14</v>
      </c>
      <c r="N158" s="141"/>
      <c r="O158" s="143"/>
      <c r="P158" s="143"/>
      <c r="Q158" s="144"/>
      <c r="R158" s="275"/>
      <c r="S158" s="91"/>
      <c r="T158" s="91"/>
      <c r="U158" s="91"/>
      <c r="V158" s="91"/>
      <c r="W158" s="91"/>
      <c r="X158" s="91"/>
      <c r="Y158" s="27" t="s">
        <v>54</v>
      </c>
      <c r="Z158" s="91"/>
    </row>
    <row r="159" spans="1:29" s="90" customFormat="1" hidden="1">
      <c r="A159" s="14" t="s">
        <v>496</v>
      </c>
      <c r="C159" s="45" t="s">
        <v>53</v>
      </c>
      <c r="D159" s="89" t="s">
        <v>788</v>
      </c>
      <c r="E159" s="154" t="s">
        <v>401</v>
      </c>
      <c r="F159" s="476"/>
      <c r="G159" s="44" t="s">
        <v>402</v>
      </c>
      <c r="H159" s="41">
        <v>1</v>
      </c>
      <c r="I159" s="41"/>
      <c r="J159" s="41"/>
      <c r="K159" s="446">
        <v>1</v>
      </c>
      <c r="L159" s="128">
        <v>15.93</v>
      </c>
      <c r="M159" s="475">
        <f t="shared" si="5"/>
        <v>15.93</v>
      </c>
      <c r="N159" s="141"/>
      <c r="O159" s="143"/>
      <c r="P159" s="143"/>
      <c r="Q159" s="144"/>
      <c r="R159" s="275"/>
      <c r="S159" s="91"/>
      <c r="T159" s="91"/>
      <c r="U159" s="91"/>
      <c r="V159" s="91"/>
      <c r="W159" s="91"/>
      <c r="X159" s="91"/>
      <c r="Y159" s="27" t="s">
        <v>54</v>
      </c>
      <c r="Z159" s="91"/>
    </row>
    <row r="160" spans="1:29" s="15" customFormat="1">
      <c r="A160" s="14"/>
      <c r="C160" s="30" t="s">
        <v>1049</v>
      </c>
      <c r="D160" s="68" t="s">
        <v>465</v>
      </c>
      <c r="E160" s="15" t="s">
        <v>1052</v>
      </c>
      <c r="F160" s="511" t="s">
        <v>1114</v>
      </c>
      <c r="G160" s="16" t="s">
        <v>1053</v>
      </c>
      <c r="H160" s="16">
        <v>2</v>
      </c>
      <c r="I160" s="29"/>
      <c r="J160" s="141"/>
      <c r="K160" s="454">
        <v>2</v>
      </c>
      <c r="L160" s="29">
        <v>14</v>
      </c>
      <c r="M160" s="475">
        <f t="shared" si="5"/>
        <v>28</v>
      </c>
      <c r="N160" s="166"/>
      <c r="O160" s="16"/>
      <c r="Q160" s="16"/>
      <c r="R160" s="16"/>
      <c r="S160" s="16"/>
      <c r="T160" s="16"/>
      <c r="U160" s="16"/>
      <c r="V160" s="16"/>
      <c r="W160" s="27"/>
      <c r="X160" s="16"/>
    </row>
    <row r="161" spans="1:26" s="15" customFormat="1" hidden="1">
      <c r="A161" s="14"/>
      <c r="C161" s="30" t="s">
        <v>1049</v>
      </c>
      <c r="D161" s="68"/>
      <c r="E161" s="15" t="s">
        <v>1054</v>
      </c>
      <c r="F161" s="511"/>
      <c r="G161" s="16" t="s">
        <v>1055</v>
      </c>
      <c r="H161" s="16">
        <v>4</v>
      </c>
      <c r="I161" s="29"/>
      <c r="J161" s="141"/>
      <c r="K161" s="454">
        <v>4</v>
      </c>
      <c r="L161" s="29">
        <v>0.99</v>
      </c>
      <c r="M161" s="475">
        <f t="shared" si="5"/>
        <v>3.96</v>
      </c>
      <c r="N161" s="166"/>
      <c r="O161" s="16"/>
      <c r="Q161" s="16"/>
      <c r="R161" s="16"/>
      <c r="S161" s="16"/>
      <c r="T161" s="16"/>
      <c r="U161" s="16"/>
      <c r="V161" s="16"/>
      <c r="W161" s="27"/>
      <c r="X161" s="16"/>
    </row>
    <row r="162" spans="1:26" s="15" customFormat="1">
      <c r="A162" s="14"/>
      <c r="C162" s="30" t="s">
        <v>464</v>
      </c>
      <c r="D162" s="68" t="s">
        <v>296</v>
      </c>
      <c r="E162" s="15" t="s">
        <v>803</v>
      </c>
      <c r="F162" s="511" t="s">
        <v>296</v>
      </c>
      <c r="G162" s="16"/>
      <c r="H162" s="20">
        <v>1</v>
      </c>
      <c r="I162" s="20"/>
      <c r="J162" s="20"/>
      <c r="K162" s="436">
        <v>1</v>
      </c>
      <c r="L162" s="29">
        <v>25.63</v>
      </c>
      <c r="M162" s="454">
        <f t="shared" si="5"/>
        <v>25.63</v>
      </c>
      <c r="N162" s="17">
        <v>5.23</v>
      </c>
      <c r="O162" s="18"/>
      <c r="P162" s="18"/>
      <c r="Q162" s="92"/>
      <c r="R162" s="166"/>
      <c r="S162" s="16"/>
      <c r="T162" s="16"/>
      <c r="U162" s="16"/>
      <c r="V162" s="16"/>
      <c r="W162" s="16"/>
      <c r="X162" s="16"/>
      <c r="Y162" s="27" t="s">
        <v>54</v>
      </c>
      <c r="Z162" s="16"/>
    </row>
    <row r="163" spans="1:26" s="15" customFormat="1">
      <c r="A163" s="14"/>
      <c r="C163" s="30" t="s">
        <v>217</v>
      </c>
      <c r="D163" s="68" t="s">
        <v>822</v>
      </c>
      <c r="E163" s="15" t="s">
        <v>823</v>
      </c>
      <c r="F163" s="511" t="s">
        <v>1116</v>
      </c>
      <c r="G163" s="16"/>
      <c r="H163" s="20">
        <v>1</v>
      </c>
      <c r="I163" s="20"/>
      <c r="J163" s="20"/>
      <c r="K163" s="436">
        <v>2</v>
      </c>
      <c r="L163" s="29">
        <v>58.83</v>
      </c>
      <c r="M163" s="454">
        <f t="shared" si="5"/>
        <v>117.66</v>
      </c>
      <c r="N163" s="17"/>
      <c r="O163" s="18"/>
      <c r="P163" s="18"/>
      <c r="Q163" s="92"/>
      <c r="R163" s="166"/>
      <c r="S163" s="16"/>
      <c r="T163" s="16"/>
      <c r="U163" s="16"/>
      <c r="V163" s="16"/>
      <c r="W163" s="16"/>
      <c r="X163" s="16"/>
      <c r="Y163" s="27"/>
      <c r="Z163" s="16"/>
    </row>
    <row r="164" spans="1:26" s="15" customFormat="1" hidden="1">
      <c r="A164" s="14"/>
      <c r="B164" s="15" t="s">
        <v>703</v>
      </c>
      <c r="C164" s="30" t="s">
        <v>704</v>
      </c>
      <c r="D164" s="68" t="s">
        <v>705</v>
      </c>
      <c r="E164" s="15" t="s">
        <v>706</v>
      </c>
      <c r="F164" s="511"/>
      <c r="G164" s="16"/>
      <c r="H164" s="20">
        <v>2</v>
      </c>
      <c r="I164" s="20"/>
      <c r="J164" s="20"/>
      <c r="K164" s="436">
        <v>2</v>
      </c>
      <c r="L164" s="29">
        <v>1.1200000000000001</v>
      </c>
      <c r="M164" s="454">
        <f t="shared" si="5"/>
        <v>2.2400000000000002</v>
      </c>
      <c r="N164" s="17"/>
      <c r="O164" s="18"/>
      <c r="P164" s="18"/>
      <c r="Q164" s="92"/>
      <c r="R164" s="166"/>
      <c r="S164" s="16"/>
      <c r="T164" s="16"/>
      <c r="U164" s="16"/>
      <c r="V164" s="16"/>
      <c r="W164" s="16"/>
      <c r="X164" s="16"/>
      <c r="Y164" s="27" t="s">
        <v>216</v>
      </c>
      <c r="Z164" s="16"/>
    </row>
    <row r="165" spans="1:26" s="15" customFormat="1" hidden="1">
      <c r="A165" s="14"/>
      <c r="C165" s="30" t="s">
        <v>206</v>
      </c>
      <c r="D165" s="68" t="s">
        <v>463</v>
      </c>
      <c r="E165" s="15" t="s">
        <v>707</v>
      </c>
      <c r="F165" s="511"/>
      <c r="G165" s="16"/>
      <c r="H165" s="20">
        <v>6</v>
      </c>
      <c r="I165" s="20"/>
      <c r="J165" s="20"/>
      <c r="K165" s="436">
        <v>4</v>
      </c>
      <c r="L165" s="29">
        <v>2.5</v>
      </c>
      <c r="M165" s="454">
        <f t="shared" si="5"/>
        <v>10</v>
      </c>
      <c r="N165" s="17"/>
      <c r="O165" s="18"/>
      <c r="P165" s="18"/>
      <c r="Q165" s="92"/>
      <c r="R165" s="166"/>
      <c r="S165" s="16"/>
      <c r="T165" s="16"/>
      <c r="U165" s="16"/>
      <c r="V165" s="16"/>
      <c r="W165" s="16"/>
      <c r="X165" s="16"/>
      <c r="Y165" s="27" t="s">
        <v>54</v>
      </c>
      <c r="Z165" s="16"/>
    </row>
    <row r="166" spans="1:26" s="15" customFormat="1" hidden="1">
      <c r="A166" s="14"/>
      <c r="C166" s="30" t="s">
        <v>206</v>
      </c>
      <c r="D166" s="68" t="s">
        <v>645</v>
      </c>
      <c r="E166" s="15" t="s">
        <v>965</v>
      </c>
      <c r="F166" s="511"/>
      <c r="G166" s="16"/>
      <c r="H166" s="20">
        <v>4</v>
      </c>
      <c r="I166" s="20"/>
      <c r="J166" s="20"/>
      <c r="K166" s="436">
        <v>2</v>
      </c>
      <c r="L166" s="29">
        <v>12.02</v>
      </c>
      <c r="M166" s="454">
        <f>L166*K166</f>
        <v>24.04</v>
      </c>
      <c r="N166" s="17"/>
      <c r="O166" s="18"/>
      <c r="P166" s="18"/>
      <c r="Q166" s="92"/>
      <c r="R166" s="166"/>
      <c r="S166" s="16"/>
      <c r="T166" s="16"/>
      <c r="U166" s="16"/>
      <c r="V166" s="16"/>
      <c r="W166" s="16"/>
      <c r="X166" s="16"/>
      <c r="Y166" s="27"/>
      <c r="Z166" s="16"/>
    </row>
    <row r="167" spans="1:26" s="15" customFormat="1">
      <c r="A167" s="14"/>
      <c r="B167" s="15" t="s">
        <v>105</v>
      </c>
      <c r="C167" s="30" t="s">
        <v>502</v>
      </c>
      <c r="D167" s="162" t="s">
        <v>297</v>
      </c>
      <c r="E167" s="15" t="s">
        <v>503</v>
      </c>
      <c r="F167" s="511" t="s">
        <v>1117</v>
      </c>
      <c r="G167" s="16"/>
      <c r="H167" s="20">
        <v>4</v>
      </c>
      <c r="I167" s="20"/>
      <c r="J167" s="20"/>
      <c r="K167" s="436">
        <v>4</v>
      </c>
      <c r="L167" s="29">
        <v>63.55</v>
      </c>
      <c r="M167" s="454">
        <f>L167*K167</f>
        <v>254.2</v>
      </c>
      <c r="N167" s="17"/>
      <c r="O167" s="18"/>
      <c r="P167" s="18"/>
      <c r="Q167" s="92"/>
      <c r="R167" s="166"/>
      <c r="S167" s="16"/>
      <c r="T167" s="16"/>
      <c r="U167" s="16"/>
      <c r="V167" s="16"/>
      <c r="W167" s="16"/>
      <c r="X167" s="16"/>
      <c r="Y167" s="27" t="s">
        <v>54</v>
      </c>
      <c r="Z167" s="16"/>
    </row>
    <row r="168" spans="1:26" s="15" customFormat="1" hidden="1">
      <c r="A168" s="14"/>
      <c r="C168" s="30" t="s">
        <v>504</v>
      </c>
      <c r="D168" s="162" t="s">
        <v>15</v>
      </c>
      <c r="E168" s="15" t="s">
        <v>505</v>
      </c>
      <c r="F168" s="511"/>
      <c r="G168" s="16"/>
      <c r="H168" s="20">
        <v>1</v>
      </c>
      <c r="I168" s="20"/>
      <c r="J168" s="20"/>
      <c r="K168" s="436">
        <v>1</v>
      </c>
      <c r="L168" s="17">
        <v>62.1</v>
      </c>
      <c r="M168" s="454">
        <f>L168*K168</f>
        <v>62.1</v>
      </c>
      <c r="N168" s="17"/>
      <c r="O168" s="18"/>
      <c r="P168" s="18"/>
      <c r="Q168" s="92"/>
      <c r="R168" s="166"/>
      <c r="S168" s="16"/>
      <c r="T168" s="16"/>
      <c r="U168" s="16"/>
      <c r="V168" s="16"/>
      <c r="W168" s="16"/>
      <c r="X168" s="16"/>
      <c r="Y168" s="27" t="s">
        <v>216</v>
      </c>
      <c r="Z168" s="16"/>
    </row>
    <row r="169" spans="1:26" s="15" customFormat="1" hidden="1">
      <c r="A169" s="14"/>
      <c r="C169" s="30"/>
      <c r="D169" s="68" t="s">
        <v>444</v>
      </c>
      <c r="F169" s="511"/>
      <c r="G169" s="16"/>
      <c r="H169" s="20">
        <v>1</v>
      </c>
      <c r="I169" s="20"/>
      <c r="J169" s="20"/>
      <c r="K169" s="436"/>
      <c r="L169" s="17">
        <v>50</v>
      </c>
      <c r="M169" s="454">
        <f t="shared" si="5"/>
        <v>0</v>
      </c>
      <c r="N169" s="17"/>
      <c r="O169" s="18"/>
      <c r="P169" s="18"/>
      <c r="Q169" s="92"/>
      <c r="R169" s="166"/>
      <c r="S169" s="16"/>
      <c r="T169" s="16"/>
      <c r="U169" s="16"/>
      <c r="V169" s="16"/>
      <c r="W169" s="16"/>
      <c r="X169" s="16"/>
      <c r="Y169" s="16"/>
      <c r="Z169" s="28" t="s">
        <v>446</v>
      </c>
    </row>
    <row r="170" spans="1:26" s="15" customFormat="1" hidden="1">
      <c r="A170" s="14"/>
      <c r="C170" s="30" t="s">
        <v>588</v>
      </c>
      <c r="D170" s="68" t="s">
        <v>445</v>
      </c>
      <c r="F170" s="511"/>
      <c r="G170" s="16"/>
      <c r="H170" s="20">
        <v>1</v>
      </c>
      <c r="I170" s="20"/>
      <c r="J170" s="20"/>
      <c r="K170" s="436"/>
      <c r="L170" s="17">
        <v>200</v>
      </c>
      <c r="M170" s="454">
        <f t="shared" si="5"/>
        <v>0</v>
      </c>
      <c r="N170" s="17"/>
      <c r="O170" s="18"/>
      <c r="P170" s="18"/>
      <c r="Q170" s="92"/>
      <c r="R170" s="166"/>
      <c r="S170" s="16"/>
      <c r="T170" s="16"/>
      <c r="U170" s="16"/>
      <c r="V170" s="16"/>
      <c r="W170" s="16"/>
      <c r="X170" s="16"/>
      <c r="Y170" s="16"/>
      <c r="Z170" s="218" t="s">
        <v>54</v>
      </c>
    </row>
    <row r="171" spans="1:26" s="15" customFormat="1">
      <c r="A171" s="14"/>
      <c r="B171" s="15" t="s">
        <v>106</v>
      </c>
      <c r="C171" s="123" t="s">
        <v>589</v>
      </c>
      <c r="D171" s="55" t="s">
        <v>899</v>
      </c>
      <c r="F171" s="511" t="s">
        <v>1118</v>
      </c>
      <c r="G171" s="252" t="s">
        <v>900</v>
      </c>
      <c r="H171" s="19">
        <v>1</v>
      </c>
      <c r="I171" s="19"/>
      <c r="J171" s="19"/>
      <c r="K171" s="433">
        <v>1</v>
      </c>
      <c r="L171" s="31">
        <v>145</v>
      </c>
      <c r="M171" s="454">
        <f t="shared" si="5"/>
        <v>145</v>
      </c>
      <c r="N171" s="31"/>
      <c r="O171" s="5"/>
      <c r="P171" s="5"/>
      <c r="Q171" s="32"/>
      <c r="R171" s="32">
        <v>5</v>
      </c>
      <c r="S171" s="16"/>
      <c r="T171" s="16"/>
      <c r="U171" s="16"/>
      <c r="V171" s="16"/>
      <c r="W171" s="16"/>
      <c r="X171" s="16"/>
      <c r="Y171" s="16"/>
      <c r="Z171" s="28"/>
    </row>
    <row r="172" spans="1:26" s="25" customFormat="1" hidden="1">
      <c r="A172" s="156"/>
      <c r="C172" s="123" t="s">
        <v>153</v>
      </c>
      <c r="D172" s="184" t="s">
        <v>154</v>
      </c>
      <c r="E172" s="183" t="s">
        <v>677</v>
      </c>
      <c r="F172" s="519"/>
      <c r="G172" s="125"/>
      <c r="H172" s="39">
        <v>1</v>
      </c>
      <c r="I172" s="39"/>
      <c r="J172" s="39"/>
      <c r="K172" s="433"/>
      <c r="L172" s="54">
        <v>589.4</v>
      </c>
      <c r="M172" s="485">
        <f t="shared" si="5"/>
        <v>0</v>
      </c>
      <c r="N172" s="54"/>
      <c r="O172" s="160"/>
      <c r="P172" s="160"/>
      <c r="Q172" s="161"/>
      <c r="R172" s="88"/>
      <c r="S172" s="125" t="s">
        <v>389</v>
      </c>
      <c r="T172" s="26"/>
      <c r="U172" s="26"/>
      <c r="V172" s="26"/>
      <c r="W172" s="26"/>
      <c r="X172" s="26"/>
      <c r="Y172" s="26"/>
      <c r="Z172" s="26"/>
    </row>
    <row r="173" spans="1:26" s="25" customFormat="1">
      <c r="A173" s="156"/>
      <c r="C173" s="123"/>
      <c r="D173" s="184" t="s">
        <v>154</v>
      </c>
      <c r="E173" s="183" t="s">
        <v>982</v>
      </c>
      <c r="F173" s="519" t="s">
        <v>1119</v>
      </c>
      <c r="G173" s="125"/>
      <c r="H173" s="39"/>
      <c r="I173" s="39"/>
      <c r="J173" s="39"/>
      <c r="K173" s="433">
        <v>1</v>
      </c>
      <c r="L173" s="54">
        <v>450</v>
      </c>
      <c r="M173" s="485">
        <f t="shared" si="5"/>
        <v>450</v>
      </c>
      <c r="N173" s="54"/>
      <c r="O173" s="160"/>
      <c r="P173" s="160"/>
      <c r="Q173" s="161"/>
      <c r="R173" s="88"/>
      <c r="S173" s="125"/>
      <c r="T173" s="26"/>
      <c r="U173" s="26"/>
      <c r="V173" s="26"/>
      <c r="W173" s="26"/>
      <c r="X173" s="26"/>
      <c r="Y173" s="26"/>
      <c r="Z173" s="26"/>
    </row>
    <row r="174" spans="1:26" s="25" customFormat="1" hidden="1">
      <c r="A174" s="156"/>
      <c r="C174" s="157" t="s">
        <v>750</v>
      </c>
      <c r="D174" s="169" t="s">
        <v>751</v>
      </c>
      <c r="E174" s="158" t="s">
        <v>798</v>
      </c>
      <c r="F174" s="533"/>
      <c r="G174" s="157"/>
      <c r="H174" s="72">
        <v>2</v>
      </c>
      <c r="I174" s="72"/>
      <c r="J174" s="72"/>
      <c r="K174" s="458"/>
      <c r="L174" s="159">
        <v>530</v>
      </c>
      <c r="M174" s="485">
        <f t="shared" si="5"/>
        <v>0</v>
      </c>
      <c r="N174" s="159"/>
      <c r="O174" s="160"/>
      <c r="P174" s="160"/>
      <c r="Q174" s="161">
        <v>23.8</v>
      </c>
      <c r="R174" s="88">
        <f>Q174*K174</f>
        <v>0</v>
      </c>
      <c r="S174" s="125" t="s">
        <v>389</v>
      </c>
      <c r="T174" s="26"/>
      <c r="U174" s="26"/>
      <c r="V174" s="26" t="s">
        <v>54</v>
      </c>
      <c r="W174" s="26"/>
      <c r="X174" s="26"/>
      <c r="Y174" s="26"/>
    </row>
    <row r="175" spans="1:26" s="15" customFormat="1" hidden="1">
      <c r="A175" s="14"/>
      <c r="C175" s="157" t="s">
        <v>633</v>
      </c>
      <c r="D175" s="193" t="s">
        <v>467</v>
      </c>
      <c r="E175" s="158" t="s">
        <v>468</v>
      </c>
      <c r="F175" s="533"/>
      <c r="G175" s="157"/>
      <c r="H175" s="72">
        <v>1</v>
      </c>
      <c r="I175" s="72"/>
      <c r="J175" s="72"/>
      <c r="K175" s="458"/>
      <c r="L175" s="159">
        <v>200</v>
      </c>
      <c r="M175" s="485">
        <f>L175*K175</f>
        <v>0</v>
      </c>
      <c r="N175" s="159"/>
      <c r="O175" s="160"/>
      <c r="P175" s="160"/>
      <c r="Q175" s="32"/>
      <c r="R175" s="33"/>
      <c r="S175" s="30"/>
      <c r="T175" s="16"/>
      <c r="U175" s="16"/>
      <c r="V175" s="16"/>
      <c r="W175" s="16"/>
      <c r="X175" s="16"/>
      <c r="Y175" s="26"/>
      <c r="Z175" s="27"/>
    </row>
    <row r="176" spans="1:26" s="15" customFormat="1" hidden="1">
      <c r="A176" s="14"/>
      <c r="C176" s="123" t="s">
        <v>298</v>
      </c>
      <c r="D176" s="333" t="s">
        <v>634</v>
      </c>
      <c r="E176" s="158" t="s">
        <v>635</v>
      </c>
      <c r="F176" s="533"/>
      <c r="G176" s="157"/>
      <c r="H176" s="72">
        <v>1</v>
      </c>
      <c r="I176" s="72"/>
      <c r="J176" s="72"/>
      <c r="K176" s="458">
        <v>1</v>
      </c>
      <c r="L176" s="159">
        <v>440</v>
      </c>
      <c r="M176" s="485">
        <f t="shared" si="5"/>
        <v>440</v>
      </c>
      <c r="N176" s="159"/>
      <c r="O176" s="160"/>
      <c r="P176" s="160"/>
      <c r="Q176" s="32"/>
      <c r="R176" s="33"/>
      <c r="S176" s="30"/>
      <c r="T176" s="16"/>
      <c r="U176" s="16"/>
      <c r="V176" s="16"/>
      <c r="W176" s="16"/>
      <c r="X176" s="16"/>
      <c r="Y176" s="26"/>
      <c r="Z176" s="27" t="s">
        <v>54</v>
      </c>
    </row>
    <row r="177" spans="1:29" s="15" customFormat="1" hidden="1">
      <c r="A177" s="14"/>
      <c r="C177" s="123" t="s">
        <v>298</v>
      </c>
      <c r="D177" s="333" t="s">
        <v>634</v>
      </c>
      <c r="E177" s="158" t="s">
        <v>1120</v>
      </c>
      <c r="F177" s="533"/>
      <c r="G177" s="157"/>
      <c r="H177" s="72">
        <v>1</v>
      </c>
      <c r="I177" s="72"/>
      <c r="J177" s="72"/>
      <c r="K177" s="458"/>
      <c r="L177" s="159">
        <v>1120</v>
      </c>
      <c r="M177" s="485">
        <f t="shared" si="5"/>
        <v>0</v>
      </c>
      <c r="N177" s="159"/>
      <c r="O177" s="160"/>
      <c r="P177" s="160"/>
      <c r="Q177" s="32"/>
      <c r="R177" s="33"/>
      <c r="S177" s="30"/>
      <c r="T177" s="16"/>
      <c r="U177" s="16"/>
      <c r="V177" s="16"/>
      <c r="W177" s="16"/>
      <c r="X177" s="16"/>
      <c r="Y177" s="26"/>
      <c r="Z177" s="27"/>
    </row>
    <row r="178" spans="1:29" s="15" customFormat="1">
      <c r="A178" s="14"/>
      <c r="C178" s="123" t="s">
        <v>298</v>
      </c>
      <c r="D178" s="334" t="s">
        <v>634</v>
      </c>
      <c r="E178" s="183" t="s">
        <v>816</v>
      </c>
      <c r="F178" s="519" t="s">
        <v>1121</v>
      </c>
      <c r="G178" s="125"/>
      <c r="H178" s="39">
        <v>1</v>
      </c>
      <c r="I178" s="39"/>
      <c r="J178" s="39"/>
      <c r="K178" s="433">
        <v>1</v>
      </c>
      <c r="L178" s="54">
        <v>1120</v>
      </c>
      <c r="M178" s="485">
        <f>L178*K178</f>
        <v>1120</v>
      </c>
      <c r="N178" s="54"/>
      <c r="O178" s="160"/>
      <c r="P178" s="160"/>
      <c r="Q178" s="32"/>
      <c r="R178" s="33">
        <f>SUM(R151:R170)</f>
        <v>32</v>
      </c>
      <c r="S178" s="30" t="s">
        <v>389</v>
      </c>
      <c r="T178" s="16"/>
      <c r="U178" s="16"/>
      <c r="V178" s="16"/>
      <c r="W178" s="16"/>
      <c r="X178" s="16"/>
      <c r="Y178" s="16"/>
      <c r="Z178" s="27" t="s">
        <v>54</v>
      </c>
    </row>
    <row r="179" spans="1:29" s="15" customFormat="1">
      <c r="A179" s="328"/>
      <c r="B179" s="405"/>
      <c r="C179" s="394"/>
      <c r="D179" s="410"/>
      <c r="E179" s="329"/>
      <c r="F179" s="534"/>
      <c r="G179" s="168"/>
      <c r="H179" s="53"/>
      <c r="I179" s="53"/>
      <c r="J179" s="53"/>
      <c r="K179" s="459"/>
      <c r="L179" s="331"/>
      <c r="M179" s="490"/>
      <c r="N179" s="331"/>
      <c r="O179" s="332">
        <f>SUM(M156:M178)</f>
        <v>2740.7</v>
      </c>
      <c r="P179" s="160"/>
      <c r="Q179" s="32"/>
      <c r="R179" s="33"/>
      <c r="S179" s="30"/>
      <c r="T179" s="16"/>
      <c r="U179" s="16"/>
      <c r="V179" s="16"/>
      <c r="W179" s="16"/>
      <c r="X179" s="16"/>
      <c r="Y179" s="16"/>
      <c r="Z179" s="27"/>
    </row>
    <row r="180" spans="1:29" s="15" customFormat="1">
      <c r="A180" s="14" t="s">
        <v>52</v>
      </c>
      <c r="B180" s="15" t="s">
        <v>617</v>
      </c>
      <c r="C180" s="30" t="s">
        <v>223</v>
      </c>
      <c r="D180" s="68" t="s">
        <v>382</v>
      </c>
      <c r="E180" s="15" t="s">
        <v>227</v>
      </c>
      <c r="F180" s="511" t="s">
        <v>1123</v>
      </c>
      <c r="G180" s="16" t="s">
        <v>197</v>
      </c>
      <c r="H180" s="20">
        <v>13</v>
      </c>
      <c r="I180" s="20"/>
      <c r="J180" s="20"/>
      <c r="K180" s="436">
        <v>12</v>
      </c>
      <c r="L180" s="29">
        <f>2.4*1.2*64</f>
        <v>184.32</v>
      </c>
      <c r="M180" s="454">
        <f>K180*L180</f>
        <v>2211.84</v>
      </c>
      <c r="N180" s="17"/>
      <c r="O180" s="143"/>
      <c r="P180" s="143"/>
      <c r="Q180" s="144">
        <v>20</v>
      </c>
      <c r="R180" s="166">
        <f>Q180*K180</f>
        <v>240</v>
      </c>
      <c r="S180" s="16"/>
      <c r="T180" s="16"/>
      <c r="U180" s="16"/>
      <c r="V180" s="27" t="s">
        <v>54</v>
      </c>
      <c r="X180" s="16"/>
      <c r="Y180" s="16"/>
      <c r="Z180" s="16"/>
    </row>
    <row r="181" spans="1:29" s="15" customFormat="1">
      <c r="A181" s="14" t="s">
        <v>494</v>
      </c>
      <c r="C181" s="30" t="s">
        <v>223</v>
      </c>
      <c r="D181" s="68" t="s">
        <v>299</v>
      </c>
      <c r="E181" s="186" t="s">
        <v>728</v>
      </c>
      <c r="F181" s="535" t="s">
        <v>1124</v>
      </c>
      <c r="G181" s="16" t="s">
        <v>197</v>
      </c>
      <c r="H181" s="20">
        <v>2</v>
      </c>
      <c r="I181" s="20"/>
      <c r="J181" s="20"/>
      <c r="K181" s="436">
        <v>1.5</v>
      </c>
      <c r="L181" s="29">
        <v>120</v>
      </c>
      <c r="M181" s="454">
        <f t="shared" ref="M181:M195" si="6">K181*L181</f>
        <v>180</v>
      </c>
      <c r="N181" s="17">
        <v>30</v>
      </c>
      <c r="O181" s="143"/>
      <c r="P181" s="143"/>
      <c r="Q181" s="187">
        <v>4</v>
      </c>
      <c r="R181" s="166">
        <f>Q181*K181</f>
        <v>6</v>
      </c>
      <c r="S181" s="16"/>
      <c r="T181" s="16"/>
      <c r="U181" s="16"/>
      <c r="V181" s="27" t="s">
        <v>54</v>
      </c>
      <c r="X181" s="16"/>
      <c r="Y181" s="16"/>
      <c r="Z181" s="16"/>
    </row>
    <row r="182" spans="1:29" s="15" customFormat="1">
      <c r="A182" s="14"/>
      <c r="C182" s="30" t="s">
        <v>223</v>
      </c>
      <c r="D182" s="68" t="s">
        <v>198</v>
      </c>
      <c r="E182" s="15" t="s">
        <v>727</v>
      </c>
      <c r="F182" s="535" t="s">
        <v>1122</v>
      </c>
      <c r="G182" s="16" t="s">
        <v>197</v>
      </c>
      <c r="H182" s="20">
        <v>0.3</v>
      </c>
      <c r="I182" s="20"/>
      <c r="J182" s="20"/>
      <c r="K182" s="436">
        <v>0.3</v>
      </c>
      <c r="L182" s="29">
        <f>2.4*1.2*23</f>
        <v>66.239999999999995</v>
      </c>
      <c r="M182" s="454">
        <f t="shared" si="6"/>
        <v>19.871999999999996</v>
      </c>
      <c r="N182" s="17"/>
      <c r="O182" s="143"/>
      <c r="P182" s="143"/>
      <c r="Q182" s="187">
        <v>1</v>
      </c>
      <c r="R182" s="166">
        <f>Q182*K182</f>
        <v>0.3</v>
      </c>
      <c r="S182" s="16"/>
      <c r="T182" s="16"/>
      <c r="U182" s="16"/>
      <c r="V182" s="27" t="s">
        <v>234</v>
      </c>
      <c r="X182" s="16"/>
      <c r="Y182" s="16"/>
      <c r="Z182" s="16"/>
    </row>
    <row r="183" spans="1:29" s="15" customFormat="1" hidden="1">
      <c r="A183" s="14"/>
      <c r="C183" s="30" t="s">
        <v>223</v>
      </c>
      <c r="D183" s="68" t="s">
        <v>636</v>
      </c>
      <c r="F183" s="511"/>
      <c r="G183" s="16"/>
      <c r="H183" s="20">
        <v>1</v>
      </c>
      <c r="I183" s="20"/>
      <c r="J183" s="20"/>
      <c r="K183" s="436">
        <v>1</v>
      </c>
      <c r="L183" s="29">
        <v>19</v>
      </c>
      <c r="M183" s="454">
        <f t="shared" si="6"/>
        <v>19</v>
      </c>
      <c r="N183" s="17"/>
      <c r="O183" s="143"/>
      <c r="P183" s="143"/>
      <c r="Q183" s="187"/>
      <c r="R183" s="166"/>
      <c r="S183" s="16"/>
      <c r="T183" s="16"/>
      <c r="U183" s="16"/>
      <c r="V183" s="27" t="s">
        <v>54</v>
      </c>
      <c r="X183" s="16"/>
      <c r="Y183" s="16"/>
      <c r="Z183" s="16"/>
    </row>
    <row r="184" spans="1:29" s="15" customFormat="1" hidden="1">
      <c r="A184" s="14"/>
      <c r="C184" s="30" t="s">
        <v>223</v>
      </c>
      <c r="D184" s="68" t="s">
        <v>637</v>
      </c>
      <c r="E184" s="15" t="s">
        <v>736</v>
      </c>
      <c r="F184" s="511"/>
      <c r="G184" s="16"/>
      <c r="H184" s="20">
        <v>1</v>
      </c>
      <c r="I184" s="20"/>
      <c r="J184" s="20"/>
      <c r="K184" s="436">
        <v>1</v>
      </c>
      <c r="L184" s="29">
        <v>27</v>
      </c>
      <c r="M184" s="454">
        <f t="shared" si="6"/>
        <v>27</v>
      </c>
      <c r="N184" s="17"/>
      <c r="O184" s="143"/>
      <c r="P184" s="143"/>
      <c r="Q184" s="187"/>
      <c r="R184" s="166"/>
      <c r="S184" s="16"/>
      <c r="T184" s="16"/>
      <c r="U184" s="16"/>
      <c r="V184" s="27" t="s">
        <v>54</v>
      </c>
      <c r="X184" s="16"/>
      <c r="Y184" s="16"/>
      <c r="Z184" s="16"/>
    </row>
    <row r="185" spans="1:29" s="15" customFormat="1" hidden="1">
      <c r="A185" s="14"/>
      <c r="B185" s="15" t="s">
        <v>700</v>
      </c>
      <c r="C185" s="30" t="s">
        <v>223</v>
      </c>
      <c r="D185" s="68" t="s">
        <v>701</v>
      </c>
      <c r="E185" s="15" t="s">
        <v>735</v>
      </c>
      <c r="F185" s="511"/>
      <c r="G185" s="16" t="s">
        <v>228</v>
      </c>
      <c r="H185" s="20">
        <v>1</v>
      </c>
      <c r="I185" s="20"/>
      <c r="J185" s="20"/>
      <c r="K185" s="436">
        <v>1</v>
      </c>
      <c r="L185" s="29">
        <v>47.63</v>
      </c>
      <c r="M185" s="454">
        <f t="shared" si="6"/>
        <v>47.63</v>
      </c>
      <c r="N185" s="17"/>
      <c r="O185" s="143"/>
      <c r="P185" s="143"/>
      <c r="Q185" s="187"/>
      <c r="R185" s="166"/>
      <c r="S185" s="16"/>
      <c r="T185" s="16"/>
      <c r="U185" s="16"/>
      <c r="V185" s="27"/>
      <c r="X185" s="16"/>
      <c r="Y185" s="16"/>
      <c r="Z185" s="16"/>
    </row>
    <row r="186" spans="1:29" s="15" customFormat="1" hidden="1">
      <c r="A186" s="14"/>
      <c r="C186" s="30" t="s">
        <v>223</v>
      </c>
      <c r="D186" s="68" t="s">
        <v>695</v>
      </c>
      <c r="E186" s="15" t="s">
        <v>702</v>
      </c>
      <c r="F186" s="511"/>
      <c r="G186" s="16" t="s">
        <v>228</v>
      </c>
      <c r="H186" s="20">
        <v>2</v>
      </c>
      <c r="I186" s="20"/>
      <c r="J186" s="20"/>
      <c r="K186" s="436">
        <v>2</v>
      </c>
      <c r="L186" s="29">
        <v>68.47</v>
      </c>
      <c r="M186" s="454">
        <f t="shared" si="6"/>
        <v>136.94</v>
      </c>
      <c r="N186" s="17"/>
      <c r="O186" s="143"/>
      <c r="P186" s="143"/>
      <c r="Q186" s="144">
        <v>9</v>
      </c>
      <c r="R186" s="166">
        <f>Q186*K186</f>
        <v>18</v>
      </c>
      <c r="S186" s="16"/>
      <c r="T186" s="16"/>
      <c r="U186" s="16"/>
      <c r="V186" s="27" t="s">
        <v>54</v>
      </c>
      <c r="X186" s="16"/>
      <c r="Y186" s="16"/>
      <c r="Z186" s="16"/>
    </row>
    <row r="187" spans="1:29" s="15" customFormat="1" hidden="1">
      <c r="A187" s="14"/>
      <c r="B187" s="30" t="s">
        <v>466</v>
      </c>
      <c r="C187" s="30" t="s">
        <v>641</v>
      </c>
      <c r="D187" s="86" t="s">
        <v>640</v>
      </c>
      <c r="E187" s="25" t="s">
        <v>752</v>
      </c>
      <c r="F187" s="521"/>
      <c r="G187" s="16"/>
      <c r="H187" s="20">
        <v>1</v>
      </c>
      <c r="I187" s="20"/>
      <c r="J187" s="20"/>
      <c r="K187" s="436">
        <v>1</v>
      </c>
      <c r="L187" s="201">
        <v>1000</v>
      </c>
      <c r="M187" s="454">
        <f t="shared" si="6"/>
        <v>1000</v>
      </c>
      <c r="N187" s="29"/>
      <c r="O187" s="143"/>
      <c r="P187" s="143"/>
      <c r="Q187" s="144"/>
      <c r="R187" s="93">
        <v>0</v>
      </c>
      <c r="S187" s="16"/>
      <c r="T187" s="16"/>
      <c r="U187" s="16"/>
      <c r="V187" s="16"/>
      <c r="W187" s="27" t="s">
        <v>54</v>
      </c>
      <c r="X187" s="16"/>
      <c r="Y187" s="16"/>
      <c r="Z187" s="16"/>
    </row>
    <row r="188" spans="1:29" s="15" customFormat="1" hidden="1">
      <c r="A188" s="14"/>
      <c r="B188" s="30"/>
      <c r="C188" s="30" t="s">
        <v>641</v>
      </c>
      <c r="D188" s="86"/>
      <c r="E188" s="25" t="s">
        <v>863</v>
      </c>
      <c r="F188" s="521"/>
      <c r="G188" s="16"/>
      <c r="H188" s="20">
        <v>1</v>
      </c>
      <c r="I188" s="20"/>
      <c r="J188" s="20"/>
      <c r="K188" s="436">
        <v>1</v>
      </c>
      <c r="L188" s="201">
        <v>1000</v>
      </c>
      <c r="M188" s="454">
        <f t="shared" si="6"/>
        <v>1000</v>
      </c>
      <c r="N188" s="29"/>
      <c r="O188" s="143"/>
      <c r="P188" s="143"/>
      <c r="Q188" s="144"/>
      <c r="R188" s="93"/>
      <c r="S188" s="16"/>
      <c r="T188" s="16"/>
      <c r="U188" s="16"/>
      <c r="V188" s="16"/>
      <c r="W188" s="27" t="s">
        <v>54</v>
      </c>
      <c r="X188" s="16"/>
      <c r="Y188" s="16"/>
      <c r="Z188" s="16"/>
    </row>
    <row r="189" spans="1:29" hidden="1">
      <c r="C189" s="30" t="s">
        <v>641</v>
      </c>
      <c r="E189" s="4" t="s">
        <v>646</v>
      </c>
      <c r="H189" s="19">
        <v>1</v>
      </c>
      <c r="L189" s="273">
        <v>500</v>
      </c>
      <c r="M189" s="454">
        <f t="shared" si="6"/>
        <v>0</v>
      </c>
      <c r="N189" s="54"/>
      <c r="O189" s="129"/>
      <c r="P189" s="129"/>
      <c r="Q189" s="130"/>
      <c r="R189" s="93">
        <v>0</v>
      </c>
      <c r="AA189" s="4"/>
      <c r="AB189" s="4"/>
      <c r="AC189" s="4"/>
    </row>
    <row r="190" spans="1:29">
      <c r="C190" s="30" t="s">
        <v>704</v>
      </c>
      <c r="D190" s="65" t="s">
        <v>672</v>
      </c>
      <c r="E190" s="188" t="s">
        <v>777</v>
      </c>
      <c r="F190" s="536" t="s">
        <v>1158</v>
      </c>
      <c r="G190" s="96" t="s">
        <v>778</v>
      </c>
      <c r="H190" s="280">
        <v>1</v>
      </c>
      <c r="I190" s="280"/>
      <c r="J190" s="280"/>
      <c r="K190" s="446">
        <v>1</v>
      </c>
      <c r="L190" s="273">
        <f>'Cabinet Hardware'!U23</f>
        <v>322.69999999999993</v>
      </c>
      <c r="M190" s="454">
        <f t="shared" si="6"/>
        <v>322.69999999999993</v>
      </c>
      <c r="N190" s="54"/>
      <c r="O190" s="129"/>
      <c r="P190" s="129"/>
      <c r="Q190" s="130"/>
      <c r="R190" s="93"/>
      <c r="W190" s="27" t="s">
        <v>54</v>
      </c>
      <c r="AA190" s="4"/>
      <c r="AB190" s="4"/>
      <c r="AC190" s="4"/>
    </row>
    <row r="191" spans="1:29" hidden="1">
      <c r="C191" s="30" t="s">
        <v>53</v>
      </c>
      <c r="E191" s="154" t="s">
        <v>516</v>
      </c>
      <c r="F191" s="476"/>
      <c r="G191" s="123" t="s">
        <v>517</v>
      </c>
      <c r="H191" s="280">
        <v>4</v>
      </c>
      <c r="I191" s="280"/>
      <c r="J191" s="280"/>
      <c r="K191" s="446">
        <v>3</v>
      </c>
      <c r="L191" s="273">
        <v>19.440000000000001</v>
      </c>
      <c r="M191" s="454">
        <f t="shared" si="6"/>
        <v>58.320000000000007</v>
      </c>
      <c r="N191" s="54"/>
      <c r="O191" s="129"/>
      <c r="P191" s="129"/>
      <c r="Q191" s="130"/>
      <c r="R191" s="93"/>
      <c r="W191" s="27" t="s">
        <v>54</v>
      </c>
      <c r="AA191" s="4"/>
      <c r="AB191" s="4"/>
      <c r="AC191" s="4"/>
    </row>
    <row r="192" spans="1:29" hidden="1">
      <c r="C192" s="30" t="s">
        <v>53</v>
      </c>
      <c r="E192" s="162" t="s">
        <v>670</v>
      </c>
      <c r="F192" s="537"/>
      <c r="G192" s="16" t="s">
        <v>295</v>
      </c>
      <c r="H192" s="280">
        <v>25</v>
      </c>
      <c r="I192" s="280"/>
      <c r="J192" s="280"/>
      <c r="K192" s="446">
        <v>20</v>
      </c>
      <c r="L192" s="273">
        <v>6.42</v>
      </c>
      <c r="M192" s="454">
        <f t="shared" si="6"/>
        <v>128.4</v>
      </c>
      <c r="N192" s="54"/>
      <c r="O192" s="129"/>
      <c r="P192" s="129"/>
      <c r="Q192" s="130"/>
      <c r="R192" s="93"/>
      <c r="W192" s="27" t="s">
        <v>54</v>
      </c>
      <c r="AA192" s="4"/>
      <c r="AB192" s="4"/>
      <c r="AC192" s="4"/>
    </row>
    <row r="193" spans="1:29" s="15" customFormat="1">
      <c r="A193" s="14"/>
      <c r="C193" s="30" t="s">
        <v>53</v>
      </c>
      <c r="D193" s="68" t="s">
        <v>789</v>
      </c>
      <c r="E193" s="15" t="s">
        <v>413</v>
      </c>
      <c r="F193" s="511" t="s">
        <v>1156</v>
      </c>
      <c r="G193" s="16"/>
      <c r="H193" s="20">
        <v>1</v>
      </c>
      <c r="I193" s="20"/>
      <c r="J193" s="20"/>
      <c r="K193" s="436">
        <v>1</v>
      </c>
      <c r="L193" s="29">
        <v>289.63</v>
      </c>
      <c r="M193" s="454">
        <f t="shared" si="6"/>
        <v>289.63</v>
      </c>
      <c r="N193" s="17"/>
      <c r="O193" s="18"/>
      <c r="P193" s="18"/>
      <c r="Q193" s="92"/>
      <c r="R193" s="124">
        <v>10</v>
      </c>
      <c r="S193" s="16"/>
      <c r="T193" s="16"/>
      <c r="U193" s="16"/>
      <c r="V193" s="16"/>
      <c r="W193" s="16"/>
      <c r="X193" s="16"/>
      <c r="Y193" s="27" t="s">
        <v>54</v>
      </c>
      <c r="Z193" s="16"/>
    </row>
    <row r="194" spans="1:29" s="15" customFormat="1">
      <c r="A194" s="14"/>
      <c r="C194" s="30" t="s">
        <v>53</v>
      </c>
      <c r="D194" s="68" t="s">
        <v>790</v>
      </c>
      <c r="E194" s="15" t="s">
        <v>791</v>
      </c>
      <c r="F194" s="511" t="s">
        <v>1157</v>
      </c>
      <c r="G194" s="16" t="s">
        <v>792</v>
      </c>
      <c r="H194" s="20">
        <v>1</v>
      </c>
      <c r="I194" s="20"/>
      <c r="J194" s="20"/>
      <c r="K194" s="436">
        <v>1</v>
      </c>
      <c r="L194" s="29">
        <v>38.56</v>
      </c>
      <c r="M194" s="454">
        <f t="shared" si="6"/>
        <v>38.56</v>
      </c>
      <c r="N194" s="17"/>
      <c r="O194" s="18"/>
      <c r="P194" s="18"/>
      <c r="Q194" s="92"/>
      <c r="R194" s="124"/>
      <c r="S194" s="16"/>
      <c r="T194" s="16"/>
      <c r="U194" s="16"/>
      <c r="V194" s="16"/>
      <c r="W194" s="16"/>
      <c r="X194" s="16"/>
      <c r="Y194" s="27"/>
      <c r="Z194" s="16"/>
    </row>
    <row r="195" spans="1:29" s="15" customFormat="1" hidden="1">
      <c r="A195" s="14"/>
      <c r="C195" s="30" t="s">
        <v>53</v>
      </c>
      <c r="D195" s="68"/>
      <c r="E195" s="15" t="s">
        <v>793</v>
      </c>
      <c r="F195" s="511"/>
      <c r="G195" s="16" t="s">
        <v>794</v>
      </c>
      <c r="H195" s="20">
        <v>1</v>
      </c>
      <c r="I195" s="20"/>
      <c r="J195" s="20"/>
      <c r="K195" s="436">
        <v>1</v>
      </c>
      <c r="L195" s="29">
        <v>11.4</v>
      </c>
      <c r="M195" s="454">
        <f t="shared" si="6"/>
        <v>11.4</v>
      </c>
      <c r="N195" s="17"/>
      <c r="O195" s="18"/>
      <c r="P195" s="18"/>
      <c r="Q195" s="92"/>
      <c r="R195" s="124"/>
      <c r="S195" s="16"/>
      <c r="T195" s="16"/>
      <c r="U195" s="16"/>
      <c r="V195" s="16"/>
      <c r="W195" s="16"/>
      <c r="X195" s="16"/>
      <c r="Y195" s="27"/>
      <c r="Z195" s="16"/>
    </row>
    <row r="196" spans="1:29" s="15" customFormat="1" hidden="1">
      <c r="A196" s="14"/>
      <c r="C196" s="30" t="s">
        <v>53</v>
      </c>
      <c r="D196" s="68"/>
      <c r="E196" s="15" t="s">
        <v>846</v>
      </c>
      <c r="F196" s="511"/>
      <c r="G196" s="16" t="s">
        <v>847</v>
      </c>
      <c r="H196" s="20">
        <v>1</v>
      </c>
      <c r="I196" s="20"/>
      <c r="J196" s="20"/>
      <c r="K196" s="436">
        <v>1</v>
      </c>
      <c r="L196" s="29">
        <v>11.07</v>
      </c>
      <c r="M196" s="454">
        <f t="shared" ref="M196" si="7">L196*K196</f>
        <v>11.07</v>
      </c>
      <c r="N196" s="17"/>
      <c r="O196" s="18"/>
      <c r="P196" s="18"/>
      <c r="Q196" s="92"/>
      <c r="R196" s="124"/>
      <c r="S196" s="16"/>
      <c r="T196" s="16"/>
      <c r="U196" s="16"/>
      <c r="V196" s="16"/>
      <c r="W196" s="16"/>
      <c r="X196" s="16"/>
      <c r="Y196" s="27"/>
      <c r="Z196" s="16"/>
    </row>
    <row r="197" spans="1:29" s="15" customFormat="1" hidden="1">
      <c r="A197" s="14"/>
      <c r="C197" s="30" t="s">
        <v>206</v>
      </c>
      <c r="D197" s="68"/>
      <c r="E197" s="15" t="s">
        <v>708</v>
      </c>
      <c r="F197" s="511"/>
      <c r="G197" s="16"/>
      <c r="H197" s="20">
        <v>1</v>
      </c>
      <c r="I197" s="20"/>
      <c r="J197" s="20"/>
      <c r="K197" s="436"/>
      <c r="L197" s="29">
        <v>12.5</v>
      </c>
      <c r="M197" s="454">
        <f>L197*K197</f>
        <v>0</v>
      </c>
      <c r="N197" s="17"/>
      <c r="O197" s="18"/>
      <c r="P197" s="18"/>
      <c r="Q197" s="92"/>
      <c r="R197" s="124"/>
      <c r="S197" s="16"/>
      <c r="T197" s="16"/>
      <c r="U197" s="16"/>
      <c r="V197" s="16"/>
      <c r="W197" s="16"/>
      <c r="X197" s="16"/>
      <c r="Y197" s="27" t="s">
        <v>54</v>
      </c>
      <c r="Z197" s="16"/>
    </row>
    <row r="198" spans="1:29" s="15" customFormat="1" hidden="1">
      <c r="A198" s="14"/>
      <c r="C198" s="30" t="s">
        <v>453</v>
      </c>
      <c r="D198" s="68" t="s">
        <v>447</v>
      </c>
      <c r="F198" s="511"/>
      <c r="G198" s="16"/>
      <c r="H198" s="20">
        <v>1</v>
      </c>
      <c r="I198" s="20"/>
      <c r="J198" s="20"/>
      <c r="K198" s="436">
        <v>1</v>
      </c>
      <c r="L198" s="29">
        <v>50</v>
      </c>
      <c r="M198" s="454">
        <f>L198*K198</f>
        <v>50</v>
      </c>
      <c r="N198" s="17"/>
      <c r="O198" s="18"/>
      <c r="P198" s="18"/>
      <c r="Q198" s="92"/>
      <c r="R198" s="124"/>
      <c r="S198" s="16"/>
      <c r="T198" s="16"/>
      <c r="U198" s="16"/>
      <c r="V198" s="16"/>
      <c r="W198" s="16"/>
      <c r="X198" s="16"/>
      <c r="Y198" s="27"/>
      <c r="Z198" s="16"/>
    </row>
    <row r="199" spans="1:29" s="15" customFormat="1">
      <c r="A199" s="14"/>
      <c r="C199" s="377" t="s">
        <v>196</v>
      </c>
      <c r="D199" s="423" t="s">
        <v>919</v>
      </c>
      <c r="E199" s="424" t="s">
        <v>376</v>
      </c>
      <c r="F199" s="538" t="s">
        <v>1125</v>
      </c>
      <c r="G199" s="380"/>
      <c r="H199" s="380">
        <v>1</v>
      </c>
      <c r="I199" s="380"/>
      <c r="J199" s="380"/>
      <c r="K199" s="460"/>
      <c r="L199" s="425"/>
      <c r="M199" s="485"/>
      <c r="N199" s="143"/>
      <c r="O199" s="144"/>
      <c r="P199" s="166"/>
      <c r="Q199" s="16"/>
      <c r="S199" s="376"/>
      <c r="T199" s="16"/>
      <c r="U199" s="16"/>
      <c r="V199" s="16"/>
      <c r="W199" s="16"/>
      <c r="X199" s="16"/>
      <c r="Y199" s="27" t="s">
        <v>54</v>
      </c>
      <c r="Z199" s="16"/>
    </row>
    <row r="200" spans="1:29" s="15" customFormat="1">
      <c r="A200" s="14"/>
      <c r="C200" s="426" t="s">
        <v>196</v>
      </c>
      <c r="D200" s="89"/>
      <c r="E200" s="90" t="s">
        <v>377</v>
      </c>
      <c r="F200" s="516" t="s">
        <v>1126</v>
      </c>
      <c r="G200" s="91"/>
      <c r="H200" s="91">
        <v>1</v>
      </c>
      <c r="I200" s="91"/>
      <c r="J200" s="91"/>
      <c r="K200" s="461"/>
      <c r="L200" s="427"/>
      <c r="M200" s="485"/>
      <c r="N200" s="143"/>
      <c r="O200" s="144"/>
      <c r="P200" s="166"/>
      <c r="Q200" s="16"/>
      <c r="S200" s="376"/>
      <c r="T200" s="16"/>
      <c r="U200" s="16"/>
      <c r="V200" s="16"/>
      <c r="W200" s="16"/>
      <c r="X200" s="16"/>
      <c r="Y200" s="27" t="s">
        <v>54</v>
      </c>
      <c r="Z200" s="16"/>
    </row>
    <row r="201" spans="1:29" s="15" customFormat="1" hidden="1">
      <c r="A201" s="14"/>
      <c r="C201" s="426" t="s">
        <v>196</v>
      </c>
      <c r="D201" s="89"/>
      <c r="E201" s="90" t="s">
        <v>1071</v>
      </c>
      <c r="F201" s="516"/>
      <c r="G201" s="91"/>
      <c r="H201" s="91">
        <v>1</v>
      </c>
      <c r="I201" s="91"/>
      <c r="J201" s="91"/>
      <c r="K201" s="461"/>
      <c r="L201" s="427"/>
      <c r="M201" s="485"/>
      <c r="N201" s="143"/>
      <c r="O201" s="144"/>
      <c r="P201" s="166"/>
      <c r="Q201" s="16"/>
      <c r="S201" s="376"/>
      <c r="T201" s="16"/>
      <c r="U201" s="16"/>
      <c r="V201" s="16"/>
      <c r="W201" s="16"/>
      <c r="X201" s="16"/>
      <c r="Y201" s="27" t="s">
        <v>54</v>
      </c>
      <c r="Z201" s="16"/>
    </row>
    <row r="202" spans="1:29" s="15" customFormat="1" hidden="1">
      <c r="A202" s="14"/>
      <c r="C202" s="426" t="s">
        <v>196</v>
      </c>
      <c r="D202" s="89"/>
      <c r="E202" s="90" t="s">
        <v>779</v>
      </c>
      <c r="F202" s="516"/>
      <c r="G202" s="91"/>
      <c r="H202" s="91">
        <v>1</v>
      </c>
      <c r="I202" s="91"/>
      <c r="J202" s="91"/>
      <c r="K202" s="461"/>
      <c r="L202" s="427"/>
      <c r="M202" s="485"/>
      <c r="N202" s="143"/>
      <c r="O202" s="144"/>
      <c r="P202" s="166"/>
      <c r="Q202" s="16"/>
      <c r="S202" s="376"/>
      <c r="T202" s="16"/>
      <c r="U202" s="16"/>
      <c r="V202" s="16"/>
      <c r="W202" s="16"/>
      <c r="X202" s="16"/>
      <c r="Y202" s="27" t="s">
        <v>54</v>
      </c>
      <c r="Z202" s="16"/>
    </row>
    <row r="203" spans="1:29" s="15" customFormat="1" hidden="1">
      <c r="A203" s="14"/>
      <c r="C203" s="426" t="s">
        <v>196</v>
      </c>
      <c r="D203" s="89"/>
      <c r="E203" s="90" t="s">
        <v>901</v>
      </c>
      <c r="F203" s="516"/>
      <c r="G203" s="91"/>
      <c r="H203" s="91"/>
      <c r="I203" s="91"/>
      <c r="J203" s="91"/>
      <c r="K203" s="461"/>
      <c r="L203" s="427"/>
      <c r="M203" s="485"/>
      <c r="N203" s="143"/>
      <c r="O203" s="144"/>
      <c r="P203" s="166"/>
      <c r="Q203" s="16"/>
      <c r="S203" s="376"/>
      <c r="T203" s="16"/>
      <c r="U203" s="16"/>
      <c r="V203" s="16"/>
      <c r="W203" s="16"/>
      <c r="X203" s="16"/>
      <c r="Y203" s="27"/>
      <c r="Z203" s="16"/>
    </row>
    <row r="204" spans="1:29" s="15" customFormat="1" hidden="1">
      <c r="A204" s="14"/>
      <c r="C204" s="378" t="s">
        <v>196</v>
      </c>
      <c r="D204" s="428"/>
      <c r="E204" s="429" t="s">
        <v>431</v>
      </c>
      <c r="F204" s="539"/>
      <c r="G204" s="382"/>
      <c r="H204" s="382">
        <v>1</v>
      </c>
      <c r="I204" s="382"/>
      <c r="J204" s="382"/>
      <c r="K204" s="462">
        <v>1</v>
      </c>
      <c r="L204" s="430">
        <v>695</v>
      </c>
      <c r="M204" s="454">
        <f>L204*K204</f>
        <v>695</v>
      </c>
      <c r="N204" s="143"/>
      <c r="O204" s="144"/>
      <c r="P204" s="166"/>
      <c r="Q204" s="16"/>
      <c r="S204" s="376"/>
      <c r="T204" s="16"/>
      <c r="U204" s="16"/>
      <c r="V204" s="16"/>
      <c r="W204" s="16"/>
      <c r="X204" s="16"/>
      <c r="Y204" s="27" t="s">
        <v>54</v>
      </c>
      <c r="Z204" s="16"/>
    </row>
    <row r="205" spans="1:29" s="15" customFormat="1">
      <c r="A205" s="328"/>
      <c r="B205" s="405"/>
      <c r="C205" s="168"/>
      <c r="D205" s="406"/>
      <c r="E205" s="407"/>
      <c r="F205" s="540"/>
      <c r="G205" s="407"/>
      <c r="H205" s="408"/>
      <c r="I205" s="408"/>
      <c r="J205" s="408"/>
      <c r="K205" s="457"/>
      <c r="L205" s="409"/>
      <c r="M205" s="490"/>
      <c r="N205" s="409"/>
      <c r="O205" s="332">
        <f>SUM(M180:M204)</f>
        <v>6247.3619999999992</v>
      </c>
      <c r="P205" s="5"/>
      <c r="Q205" s="92"/>
      <c r="R205" s="166"/>
      <c r="S205" s="16"/>
      <c r="T205" s="16"/>
      <c r="U205" s="16"/>
      <c r="V205" s="16"/>
      <c r="W205" s="16"/>
      <c r="X205" s="16"/>
      <c r="Y205" s="27"/>
      <c r="Z205" s="16"/>
    </row>
    <row r="206" spans="1:29">
      <c r="A206" s="14" t="s">
        <v>959</v>
      </c>
      <c r="B206" s="4" t="s">
        <v>960</v>
      </c>
      <c r="C206" s="30" t="s">
        <v>96</v>
      </c>
      <c r="D206" s="65" t="s">
        <v>97</v>
      </c>
      <c r="E206" s="4" t="s">
        <v>98</v>
      </c>
      <c r="F206" s="508" t="s">
        <v>1127</v>
      </c>
      <c r="G206" s="30" t="s">
        <v>98</v>
      </c>
      <c r="H206" s="19">
        <v>1</v>
      </c>
      <c r="K206" s="433">
        <v>1</v>
      </c>
      <c r="L206" s="31">
        <v>1250</v>
      </c>
      <c r="M206" s="474">
        <f t="shared" ref="M206:M237" si="8">L206*K206</f>
        <v>1250</v>
      </c>
      <c r="V206" s="28" t="s">
        <v>54</v>
      </c>
      <c r="AA206" s="4"/>
      <c r="AB206" s="4"/>
      <c r="AC206" s="4"/>
    </row>
    <row r="207" spans="1:29">
      <c r="B207" s="4" t="s">
        <v>961</v>
      </c>
      <c r="C207" s="123" t="s">
        <v>22</v>
      </c>
      <c r="D207" s="237" t="s">
        <v>62</v>
      </c>
      <c r="E207" s="55" t="s">
        <v>58</v>
      </c>
      <c r="F207" s="522" t="s">
        <v>1128</v>
      </c>
      <c r="G207" s="56" t="s">
        <v>59</v>
      </c>
      <c r="H207" s="19">
        <v>1</v>
      </c>
      <c r="L207" s="58">
        <v>171.82</v>
      </c>
      <c r="M207" s="474">
        <f t="shared" si="8"/>
        <v>0</v>
      </c>
      <c r="N207" s="5">
        <v>27.5</v>
      </c>
      <c r="R207" s="239"/>
      <c r="V207" s="28" t="s">
        <v>54</v>
      </c>
      <c r="AA207" s="4"/>
      <c r="AB207" s="4"/>
      <c r="AC207" s="4"/>
    </row>
    <row r="208" spans="1:29" hidden="1">
      <c r="C208" s="123" t="s">
        <v>22</v>
      </c>
      <c r="D208" s="237" t="s">
        <v>796</v>
      </c>
      <c r="E208" s="55" t="s">
        <v>60</v>
      </c>
      <c r="F208" s="522"/>
      <c r="G208" s="56" t="s">
        <v>61</v>
      </c>
      <c r="H208" s="19">
        <v>1</v>
      </c>
      <c r="L208" s="58">
        <v>26.59</v>
      </c>
      <c r="M208" s="474">
        <f t="shared" si="8"/>
        <v>0</v>
      </c>
      <c r="N208" s="5"/>
      <c r="R208" s="239"/>
      <c r="V208" s="28" t="s">
        <v>54</v>
      </c>
      <c r="AA208" s="4"/>
      <c r="AB208" s="4"/>
      <c r="AC208" s="4"/>
    </row>
    <row r="209" spans="1:29" hidden="1">
      <c r="C209" s="123" t="s">
        <v>22</v>
      </c>
      <c r="D209" s="237"/>
      <c r="E209" s="154" t="s">
        <v>897</v>
      </c>
      <c r="F209" s="476"/>
      <c r="G209" s="123" t="s">
        <v>898</v>
      </c>
      <c r="H209" s="19">
        <v>1</v>
      </c>
      <c r="L209" s="58">
        <v>60.64</v>
      </c>
      <c r="M209" s="474">
        <f t="shared" si="8"/>
        <v>0</v>
      </c>
      <c r="N209" s="5"/>
      <c r="R209" s="239"/>
      <c r="S209" s="30" t="s">
        <v>389</v>
      </c>
      <c r="V209" s="28"/>
      <c r="AA209" s="4"/>
      <c r="AB209" s="4"/>
      <c r="AC209" s="4"/>
    </row>
    <row r="210" spans="1:29" s="183" customFormat="1">
      <c r="A210" s="156"/>
      <c r="B210" s="183" t="s">
        <v>983</v>
      </c>
      <c r="C210" s="123" t="s">
        <v>22</v>
      </c>
      <c r="D210" s="237" t="s">
        <v>983</v>
      </c>
      <c r="E210" s="55" t="s">
        <v>984</v>
      </c>
      <c r="F210" s="522" t="s">
        <v>1134</v>
      </c>
      <c r="G210" s="56" t="s">
        <v>985</v>
      </c>
      <c r="H210" s="39">
        <v>1</v>
      </c>
      <c r="I210" s="39"/>
      <c r="J210" s="39"/>
      <c r="K210" s="463">
        <v>1</v>
      </c>
      <c r="L210" s="127">
        <v>307.23</v>
      </c>
      <c r="M210" s="477">
        <f t="shared" si="8"/>
        <v>307.23</v>
      </c>
      <c r="N210" s="160"/>
      <c r="O210" s="161"/>
      <c r="P210" s="238"/>
      <c r="Q210" s="125" t="s">
        <v>389</v>
      </c>
      <c r="S210" s="125"/>
      <c r="T210" s="125"/>
      <c r="U210" s="125"/>
      <c r="V210" s="125" t="s">
        <v>54</v>
      </c>
      <c r="W210" s="125"/>
      <c r="X210" s="125"/>
      <c r="Y210" s="125"/>
      <c r="Z210" s="125"/>
    </row>
    <row r="211" spans="1:29" hidden="1">
      <c r="C211" s="123" t="s">
        <v>587</v>
      </c>
      <c r="D211" s="237" t="s">
        <v>918</v>
      </c>
      <c r="E211" s="263" t="s">
        <v>986</v>
      </c>
      <c r="F211" s="541"/>
      <c r="G211" s="56"/>
      <c r="H211" s="39">
        <v>2</v>
      </c>
      <c r="I211" s="39"/>
      <c r="J211" s="39"/>
      <c r="L211" s="185">
        <v>395</v>
      </c>
      <c r="M211" s="449">
        <f t="shared" si="8"/>
        <v>0</v>
      </c>
      <c r="N211" s="160"/>
      <c r="O211" s="160"/>
      <c r="P211" s="160"/>
      <c r="Q211" s="161"/>
      <c r="R211" s="238"/>
      <c r="S211" s="30" t="s">
        <v>389</v>
      </c>
      <c r="V211" s="28" t="s">
        <v>54</v>
      </c>
      <c r="AA211" s="4"/>
      <c r="AB211" s="4"/>
      <c r="AC211" s="4"/>
    </row>
    <row r="212" spans="1:29">
      <c r="C212" s="123" t="s">
        <v>22</v>
      </c>
      <c r="D212" s="237" t="s">
        <v>56</v>
      </c>
      <c r="E212" s="55" t="s">
        <v>820</v>
      </c>
      <c r="F212" s="522" t="s">
        <v>56</v>
      </c>
      <c r="G212" s="56" t="s">
        <v>821</v>
      </c>
      <c r="H212" s="39">
        <v>1</v>
      </c>
      <c r="I212" s="39"/>
      <c r="J212" s="39"/>
      <c r="K212" s="433">
        <v>1</v>
      </c>
      <c r="L212" s="185">
        <v>52.82</v>
      </c>
      <c r="M212" s="449">
        <f t="shared" si="8"/>
        <v>52.82</v>
      </c>
      <c r="N212" s="160"/>
      <c r="O212" s="160"/>
      <c r="P212" s="160"/>
      <c r="Q212" s="161"/>
      <c r="R212" s="238"/>
      <c r="V212" s="28"/>
      <c r="AA212" s="4"/>
      <c r="AB212" s="4"/>
      <c r="AC212" s="4"/>
    </row>
    <row r="213" spans="1:29" hidden="1">
      <c r="C213" s="123" t="s">
        <v>817</v>
      </c>
      <c r="D213" s="237" t="s">
        <v>56</v>
      </c>
      <c r="E213" s="55" t="s">
        <v>1045</v>
      </c>
      <c r="F213" s="522"/>
      <c r="G213" s="56" t="s">
        <v>1046</v>
      </c>
      <c r="H213" s="19">
        <v>1</v>
      </c>
      <c r="L213" s="58">
        <v>40.909999999999997</v>
      </c>
      <c r="M213" s="474">
        <f t="shared" si="8"/>
        <v>0</v>
      </c>
      <c r="N213" s="5"/>
      <c r="R213" s="239"/>
      <c r="V213" s="28" t="s">
        <v>54</v>
      </c>
      <c r="AA213" s="4"/>
      <c r="AB213" s="4"/>
      <c r="AC213" s="4"/>
    </row>
    <row r="214" spans="1:29">
      <c r="B214" s="4" t="s">
        <v>138</v>
      </c>
      <c r="C214" s="30" t="s">
        <v>121</v>
      </c>
      <c r="D214" s="65" t="s">
        <v>394</v>
      </c>
      <c r="E214" s="44" t="s">
        <v>648</v>
      </c>
      <c r="F214" s="513" t="s">
        <v>1129</v>
      </c>
      <c r="G214" s="45"/>
      <c r="H214" s="40">
        <v>1</v>
      </c>
      <c r="I214" s="40"/>
      <c r="J214" s="40"/>
      <c r="K214" s="441">
        <v>1</v>
      </c>
      <c r="L214" s="128">
        <v>95</v>
      </c>
      <c r="M214" s="474">
        <f>L214*K214</f>
        <v>95</v>
      </c>
      <c r="S214" s="30" t="s">
        <v>389</v>
      </c>
      <c r="Z214" s="28" t="s">
        <v>54</v>
      </c>
      <c r="AA214" s="4"/>
      <c r="AB214" s="4"/>
      <c r="AC214" s="4"/>
    </row>
    <row r="215" spans="1:29" s="59" customFormat="1" hidden="1">
      <c r="A215" s="14"/>
      <c r="C215" s="61" t="s">
        <v>587</v>
      </c>
      <c r="D215" s="240" t="s">
        <v>199</v>
      </c>
      <c r="E215" s="59" t="s">
        <v>1037</v>
      </c>
      <c r="F215" s="542"/>
      <c r="G215" s="138" t="s">
        <v>200</v>
      </c>
      <c r="H215" s="43">
        <v>1</v>
      </c>
      <c r="I215" s="43"/>
      <c r="J215" s="43"/>
      <c r="K215" s="464">
        <v>1</v>
      </c>
      <c r="L215" s="243">
        <v>271.85000000000002</v>
      </c>
      <c r="M215" s="491">
        <f>L215*K215</f>
        <v>271.85000000000002</v>
      </c>
      <c r="N215" s="242">
        <v>9.5</v>
      </c>
      <c r="O215" s="5"/>
      <c r="P215" s="5"/>
      <c r="Q215" s="32"/>
      <c r="R215" s="33"/>
      <c r="S215" s="30" t="s">
        <v>389</v>
      </c>
      <c r="T215" s="61"/>
      <c r="U215" s="61"/>
      <c r="V215" s="61"/>
      <c r="W215" s="61"/>
      <c r="X215" s="61"/>
      <c r="Y215" s="61"/>
      <c r="Z215" s="218" t="s">
        <v>216</v>
      </c>
    </row>
    <row r="216" spans="1:29" s="59" customFormat="1" hidden="1">
      <c r="A216" s="14"/>
      <c r="C216" s="61"/>
      <c r="D216" s="240"/>
      <c r="E216" s="59" t="s">
        <v>1038</v>
      </c>
      <c r="F216" s="542"/>
      <c r="G216" s="138"/>
      <c r="H216" s="43" t="s">
        <v>1036</v>
      </c>
      <c r="I216" s="43"/>
      <c r="J216" s="43"/>
      <c r="K216" s="464"/>
      <c r="L216" s="243">
        <v>387.94</v>
      </c>
      <c r="M216" s="491">
        <f>L216*K216</f>
        <v>0</v>
      </c>
      <c r="N216" s="242"/>
      <c r="O216" s="5"/>
      <c r="P216" s="5"/>
      <c r="Q216" s="32"/>
      <c r="R216" s="33"/>
      <c r="S216" s="30"/>
      <c r="T216" s="61"/>
      <c r="U216" s="61"/>
      <c r="V216" s="61"/>
      <c r="W216" s="61"/>
      <c r="X216" s="61"/>
      <c r="Y216" s="61"/>
      <c r="Z216" s="218"/>
    </row>
    <row r="217" spans="1:29">
      <c r="C217" s="30" t="s">
        <v>22</v>
      </c>
      <c r="D217" s="237" t="s">
        <v>136</v>
      </c>
      <c r="E217" s="55" t="s">
        <v>652</v>
      </c>
      <c r="F217" s="522" t="s">
        <v>1130</v>
      </c>
      <c r="G217" s="56" t="s">
        <v>653</v>
      </c>
      <c r="H217" s="19">
        <v>1</v>
      </c>
      <c r="K217" s="433">
        <v>1</v>
      </c>
      <c r="L217" s="31">
        <v>294.5</v>
      </c>
      <c r="M217" s="474">
        <f t="shared" si="8"/>
        <v>294.5</v>
      </c>
      <c r="V217" s="28" t="s">
        <v>54</v>
      </c>
      <c r="AA217" s="4"/>
      <c r="AB217" s="4"/>
      <c r="AC217" s="4"/>
    </row>
    <row r="218" spans="1:29">
      <c r="C218" s="30" t="s">
        <v>22</v>
      </c>
      <c r="D218" s="65" t="s">
        <v>151</v>
      </c>
      <c r="E218" s="154" t="s">
        <v>741</v>
      </c>
      <c r="F218" s="476" t="s">
        <v>1131</v>
      </c>
      <c r="G218" s="45" t="s">
        <v>67</v>
      </c>
      <c r="H218" s="40">
        <v>1</v>
      </c>
      <c r="I218" s="40"/>
      <c r="J218" s="40"/>
      <c r="K218" s="441">
        <v>1</v>
      </c>
      <c r="L218" s="31">
        <v>107.73</v>
      </c>
      <c r="M218" s="474">
        <f t="shared" si="8"/>
        <v>107.73</v>
      </c>
      <c r="S218" s="30" t="s">
        <v>389</v>
      </c>
      <c r="V218" s="28" t="s">
        <v>54</v>
      </c>
      <c r="AA218" s="4"/>
      <c r="AB218" s="4"/>
      <c r="AC218" s="4"/>
    </row>
    <row r="219" spans="1:29">
      <c r="C219" s="30" t="s">
        <v>22</v>
      </c>
      <c r="D219" s="147" t="s">
        <v>149</v>
      </c>
      <c r="E219" s="4" t="s">
        <v>229</v>
      </c>
      <c r="F219" s="508" t="s">
        <v>1132</v>
      </c>
      <c r="G219" s="45" t="s">
        <v>230</v>
      </c>
      <c r="H219" s="40">
        <v>1</v>
      </c>
      <c r="I219" s="40"/>
      <c r="J219" s="40"/>
      <c r="K219" s="441">
        <v>1</v>
      </c>
      <c r="L219" s="31">
        <v>640</v>
      </c>
      <c r="M219" s="474">
        <f t="shared" si="8"/>
        <v>640</v>
      </c>
      <c r="S219" s="30" t="s">
        <v>389</v>
      </c>
      <c r="V219" s="28" t="s">
        <v>54</v>
      </c>
      <c r="AA219" s="4"/>
      <c r="AB219" s="4"/>
      <c r="AC219" s="4"/>
    </row>
    <row r="220" spans="1:29">
      <c r="C220" s="30" t="s">
        <v>173</v>
      </c>
      <c r="D220" s="147" t="s">
        <v>150</v>
      </c>
      <c r="E220" s="4" t="s">
        <v>173</v>
      </c>
      <c r="F220" s="508" t="s">
        <v>150</v>
      </c>
      <c r="G220" s="45" t="s">
        <v>176</v>
      </c>
      <c r="H220" s="40">
        <v>1</v>
      </c>
      <c r="I220" s="40"/>
      <c r="J220" s="40"/>
      <c r="K220" s="441">
        <v>1</v>
      </c>
      <c r="L220" s="31">
        <v>99.52</v>
      </c>
      <c r="M220" s="474">
        <f t="shared" si="8"/>
        <v>99.52</v>
      </c>
      <c r="N220" s="54">
        <v>20</v>
      </c>
      <c r="V220" s="28" t="s">
        <v>487</v>
      </c>
      <c r="AA220" s="4"/>
      <c r="AB220" s="4"/>
      <c r="AC220" s="4"/>
    </row>
    <row r="221" spans="1:29" hidden="1">
      <c r="C221" s="30" t="s">
        <v>217</v>
      </c>
      <c r="D221" s="147"/>
      <c r="E221" s="4" t="s">
        <v>717</v>
      </c>
      <c r="G221" s="148" t="s">
        <v>851</v>
      </c>
      <c r="H221" s="40">
        <v>2</v>
      </c>
      <c r="I221" s="40"/>
      <c r="J221" s="40"/>
      <c r="K221" s="441">
        <v>2</v>
      </c>
      <c r="L221" s="31">
        <v>2.27</v>
      </c>
      <c r="M221" s="474">
        <f t="shared" si="8"/>
        <v>4.54</v>
      </c>
      <c r="N221" s="54"/>
      <c r="Z221" s="28" t="s">
        <v>216</v>
      </c>
      <c r="AA221" s="4"/>
      <c r="AB221" s="4"/>
      <c r="AC221" s="4"/>
    </row>
    <row r="222" spans="1:29">
      <c r="B222" s="183"/>
      <c r="C222" s="125" t="s">
        <v>740</v>
      </c>
      <c r="D222" s="4" t="s">
        <v>152</v>
      </c>
      <c r="E222" s="154" t="s">
        <v>753</v>
      </c>
      <c r="F222" s="476" t="s">
        <v>1133</v>
      </c>
      <c r="G222" s="57" t="s">
        <v>754</v>
      </c>
      <c r="H222" s="19">
        <v>1</v>
      </c>
      <c r="K222" s="433">
        <v>1</v>
      </c>
      <c r="L222" s="31">
        <v>1608.33</v>
      </c>
      <c r="M222" s="474">
        <f t="shared" si="8"/>
        <v>1608.33</v>
      </c>
      <c r="N222" s="54"/>
      <c r="O222" s="160"/>
      <c r="P222" s="160"/>
      <c r="Q222" s="161"/>
      <c r="R222" s="88"/>
      <c r="S222" s="125" t="s">
        <v>389</v>
      </c>
      <c r="Z222" s="28" t="s">
        <v>54</v>
      </c>
      <c r="AA222" s="4"/>
      <c r="AB222" s="4"/>
      <c r="AC222" s="4"/>
    </row>
    <row r="223" spans="1:29">
      <c r="B223" s="4" t="s">
        <v>66</v>
      </c>
      <c r="C223" s="30" t="s">
        <v>22</v>
      </c>
      <c r="D223" s="65" t="s">
        <v>66</v>
      </c>
      <c r="E223" s="4" t="s">
        <v>175</v>
      </c>
      <c r="F223" s="508" t="s">
        <v>1135</v>
      </c>
      <c r="G223" s="30" t="s">
        <v>174</v>
      </c>
      <c r="H223" s="19">
        <v>1</v>
      </c>
      <c r="K223" s="433">
        <v>1</v>
      </c>
      <c r="L223" s="31">
        <v>659</v>
      </c>
      <c r="M223" s="474">
        <f t="shared" si="8"/>
        <v>659</v>
      </c>
      <c r="N223" s="128">
        <v>35</v>
      </c>
      <c r="V223" s="28" t="s">
        <v>54</v>
      </c>
      <c r="AA223" s="4"/>
      <c r="AB223" s="4"/>
      <c r="AC223" s="4"/>
    </row>
    <row r="224" spans="1:29">
      <c r="C224" s="4" t="s">
        <v>454</v>
      </c>
      <c r="D224" s="65" t="s">
        <v>472</v>
      </c>
      <c r="E224" s="4" t="s">
        <v>1030</v>
      </c>
      <c r="F224" s="508" t="s">
        <v>1136</v>
      </c>
      <c r="G224" s="45" t="s">
        <v>1031</v>
      </c>
      <c r="H224" s="40">
        <v>1</v>
      </c>
      <c r="I224" s="40"/>
      <c r="J224" s="40"/>
      <c r="K224" s="441">
        <v>1</v>
      </c>
      <c r="L224" s="128">
        <v>14.48</v>
      </c>
      <c r="M224" s="474">
        <f t="shared" si="8"/>
        <v>14.48</v>
      </c>
      <c r="Z224" s="28"/>
      <c r="AA224" s="4"/>
      <c r="AB224" s="4"/>
      <c r="AC224" s="4"/>
    </row>
    <row r="225" spans="1:29" hidden="1">
      <c r="C225" s="4" t="s">
        <v>454</v>
      </c>
      <c r="D225" s="65" t="s">
        <v>473</v>
      </c>
      <c r="G225" s="45"/>
      <c r="H225" s="40">
        <v>1</v>
      </c>
      <c r="I225" s="40"/>
      <c r="J225" s="40"/>
      <c r="K225" s="441"/>
      <c r="L225" s="128">
        <v>6</v>
      </c>
      <c r="M225" s="474">
        <f t="shared" si="8"/>
        <v>0</v>
      </c>
      <c r="Z225" s="28" t="s">
        <v>216</v>
      </c>
      <c r="AA225" s="4"/>
      <c r="AB225" s="4"/>
      <c r="AC225" s="4"/>
    </row>
    <row r="226" spans="1:29" s="183" customFormat="1">
      <c r="A226" s="156"/>
      <c r="B226" s="183" t="s">
        <v>201</v>
      </c>
      <c r="C226" s="290" t="s">
        <v>22</v>
      </c>
      <c r="D226" s="291" t="s">
        <v>172</v>
      </c>
      <c r="E226" s="292" t="s">
        <v>622</v>
      </c>
      <c r="F226" s="447" t="s">
        <v>1137</v>
      </c>
      <c r="G226" s="311" t="s">
        <v>621</v>
      </c>
      <c r="H226" s="312">
        <v>1</v>
      </c>
      <c r="I226" s="312"/>
      <c r="J226" s="312"/>
      <c r="K226" s="437">
        <v>1</v>
      </c>
      <c r="L226" s="313">
        <v>194.95</v>
      </c>
      <c r="M226" s="492">
        <f t="shared" si="8"/>
        <v>194.95</v>
      </c>
      <c r="N226" s="318"/>
      <c r="O226" s="189"/>
      <c r="P226" s="189"/>
      <c r="Q226" s="190"/>
      <c r="R226" s="191"/>
      <c r="S226" s="30" t="s">
        <v>389</v>
      </c>
      <c r="T226" s="125"/>
      <c r="V226" s="28" t="s">
        <v>54</v>
      </c>
      <c r="W226" s="125"/>
      <c r="X226" s="125"/>
      <c r="Y226" s="125"/>
      <c r="Z226" s="125"/>
    </row>
    <row r="227" spans="1:29" s="25" customFormat="1" hidden="1">
      <c r="A227" s="156"/>
      <c r="C227" s="298"/>
      <c r="D227" s="299" t="s">
        <v>373</v>
      </c>
      <c r="E227" s="300" t="s">
        <v>374</v>
      </c>
      <c r="F227" s="543"/>
      <c r="G227" s="301" t="s">
        <v>375</v>
      </c>
      <c r="H227" s="304">
        <v>1</v>
      </c>
      <c r="I227" s="304"/>
      <c r="J227" s="304"/>
      <c r="K227" s="465">
        <v>1</v>
      </c>
      <c r="L227" s="302">
        <v>50</v>
      </c>
      <c r="M227" s="493">
        <f t="shared" si="8"/>
        <v>50</v>
      </c>
      <c r="N227" s="319"/>
      <c r="O227" s="315"/>
      <c r="P227" s="315"/>
      <c r="Q227" s="316"/>
      <c r="R227" s="317"/>
      <c r="S227" s="26" t="s">
        <v>389</v>
      </c>
      <c r="T227" s="26"/>
      <c r="V227" s="26"/>
      <c r="W227" s="26"/>
      <c r="X227" s="26"/>
      <c r="Y227" s="26"/>
      <c r="Z227" s="26"/>
    </row>
    <row r="228" spans="1:29" s="25" customFormat="1" hidden="1">
      <c r="A228" s="156"/>
      <c r="C228" s="305" t="s">
        <v>206</v>
      </c>
      <c r="D228" s="306" t="s">
        <v>819</v>
      </c>
      <c r="E228" s="307" t="s">
        <v>942</v>
      </c>
      <c r="F228" s="526"/>
      <c r="G228" s="308"/>
      <c r="H228" s="309">
        <v>1</v>
      </c>
      <c r="I228" s="309"/>
      <c r="J228" s="309"/>
      <c r="K228" s="453"/>
      <c r="L228" s="310">
        <v>33.25</v>
      </c>
      <c r="M228" s="494">
        <f t="shared" si="8"/>
        <v>0</v>
      </c>
      <c r="N228" s="320"/>
      <c r="O228" s="315"/>
      <c r="P228" s="315"/>
      <c r="Q228" s="316"/>
      <c r="R228" s="317"/>
      <c r="S228" s="26" t="s">
        <v>389</v>
      </c>
      <c r="T228" s="26"/>
      <c r="V228" s="26"/>
      <c r="W228" s="26"/>
      <c r="X228" s="26"/>
      <c r="Y228" s="26"/>
      <c r="Z228" s="26"/>
    </row>
    <row r="229" spans="1:29" s="25" customFormat="1" hidden="1">
      <c r="A229" s="156"/>
      <c r="C229" s="290" t="s">
        <v>679</v>
      </c>
      <c r="D229" s="303" t="s">
        <v>818</v>
      </c>
      <c r="E229" s="292" t="s">
        <v>678</v>
      </c>
      <c r="F229" s="447"/>
      <c r="G229" s="293"/>
      <c r="H229" s="294">
        <v>1</v>
      </c>
      <c r="I229" s="294"/>
      <c r="J229" s="294"/>
      <c r="K229" s="466"/>
      <c r="L229" s="295">
        <v>2100</v>
      </c>
      <c r="M229" s="495">
        <f t="shared" si="8"/>
        <v>0</v>
      </c>
      <c r="N229" s="321"/>
      <c r="O229" s="315"/>
      <c r="P229" s="315"/>
      <c r="Q229" s="316"/>
      <c r="R229" s="317"/>
      <c r="S229" s="26" t="s">
        <v>389</v>
      </c>
      <c r="T229" s="26"/>
      <c r="U229" s="26"/>
      <c r="V229" s="28" t="s">
        <v>54</v>
      </c>
      <c r="W229" s="26"/>
      <c r="X229" s="26"/>
      <c r="Y229" s="26"/>
      <c r="Z229" s="26"/>
    </row>
    <row r="230" spans="1:29" s="25" customFormat="1" hidden="1">
      <c r="A230" s="156"/>
      <c r="C230" s="296" t="s">
        <v>759</v>
      </c>
      <c r="D230" s="335"/>
      <c r="E230" s="336" t="s">
        <v>760</v>
      </c>
      <c r="F230" s="544"/>
      <c r="G230" s="250"/>
      <c r="H230" s="51">
        <v>2</v>
      </c>
      <c r="I230" s="51"/>
      <c r="J230" s="51"/>
      <c r="K230" s="467"/>
      <c r="L230" s="251">
        <v>225</v>
      </c>
      <c r="M230" s="496">
        <f>L230*K230</f>
        <v>0</v>
      </c>
      <c r="N230" s="322"/>
      <c r="O230" s="315"/>
      <c r="P230" s="315"/>
      <c r="Q230" s="316"/>
      <c r="R230" s="317"/>
      <c r="S230" s="26" t="s">
        <v>389</v>
      </c>
      <c r="T230" s="26"/>
      <c r="U230" s="26"/>
      <c r="V230" s="26"/>
      <c r="W230" s="26"/>
      <c r="X230" s="26"/>
      <c r="Y230" s="26"/>
      <c r="Z230" s="26"/>
    </row>
    <row r="231" spans="1:29" s="25" customFormat="1" hidden="1">
      <c r="A231" s="156"/>
      <c r="C231" s="298" t="s">
        <v>845</v>
      </c>
      <c r="D231" s="299"/>
      <c r="E231" s="300" t="s">
        <v>936</v>
      </c>
      <c r="F231" s="543"/>
      <c r="G231" s="301"/>
      <c r="H231" s="304">
        <v>1</v>
      </c>
      <c r="I231" s="304"/>
      <c r="J231" s="304"/>
      <c r="K231" s="465"/>
      <c r="L231" s="302">
        <v>60</v>
      </c>
      <c r="M231" s="493">
        <f t="shared" si="8"/>
        <v>0</v>
      </c>
      <c r="N231" s="319"/>
      <c r="O231" s="315"/>
      <c r="P231" s="315"/>
      <c r="Q231" s="316"/>
      <c r="R231" s="317"/>
      <c r="S231" s="26"/>
      <c r="T231" s="26"/>
      <c r="U231" s="26"/>
      <c r="V231" s="26"/>
      <c r="W231" s="26"/>
      <c r="X231" s="26"/>
      <c r="Y231" s="26"/>
      <c r="Z231" s="26"/>
    </row>
    <row r="232" spans="1:29" s="183" customFormat="1" hidden="1">
      <c r="A232" s="156"/>
      <c r="B232" s="183" t="s">
        <v>680</v>
      </c>
      <c r="C232" s="296"/>
      <c r="D232" s="297" t="s">
        <v>681</v>
      </c>
      <c r="E232" s="192" t="s">
        <v>743</v>
      </c>
      <c r="F232" s="473"/>
      <c r="G232" s="178"/>
      <c r="H232" s="281">
        <v>2</v>
      </c>
      <c r="I232" s="281"/>
      <c r="J232" s="281"/>
      <c r="K232" s="438"/>
      <c r="L232" s="182"/>
      <c r="M232" s="496">
        <f t="shared" si="8"/>
        <v>0</v>
      </c>
      <c r="N232" s="337"/>
      <c r="O232" s="189"/>
      <c r="P232" s="189"/>
      <c r="Q232" s="190"/>
      <c r="R232" s="191"/>
      <c r="S232" s="125"/>
      <c r="T232" s="125"/>
      <c r="U232" s="125"/>
      <c r="V232" s="125"/>
      <c r="W232" s="136"/>
      <c r="X232" s="137"/>
      <c r="Y232" s="137"/>
      <c r="Z232" s="123"/>
    </row>
    <row r="233" spans="1:29" s="183" customFormat="1" hidden="1">
      <c r="A233" s="156"/>
      <c r="C233" s="298"/>
      <c r="D233" s="338"/>
      <c r="E233" s="339" t="s">
        <v>57</v>
      </c>
      <c r="F233" s="448"/>
      <c r="G233" s="340"/>
      <c r="H233" s="323">
        <v>2</v>
      </c>
      <c r="I233" s="323"/>
      <c r="J233" s="323"/>
      <c r="K233" s="439"/>
      <c r="L233" s="341"/>
      <c r="M233" s="493">
        <f t="shared" si="8"/>
        <v>0</v>
      </c>
      <c r="N233" s="341"/>
      <c r="O233" s="137"/>
      <c r="P233" s="137"/>
      <c r="Q233" s="385"/>
      <c r="R233" s="191"/>
      <c r="S233" s="125"/>
      <c r="T233" s="125"/>
      <c r="U233" s="125"/>
      <c r="V233" s="125"/>
      <c r="W233" s="136"/>
      <c r="X233" s="137"/>
      <c r="Y233" s="137"/>
      <c r="Z233" s="123"/>
    </row>
    <row r="234" spans="1:29" s="25" customFormat="1" hidden="1">
      <c r="A234" s="156"/>
      <c r="C234" s="290" t="s">
        <v>22</v>
      </c>
      <c r="D234" s="291" t="s">
        <v>811</v>
      </c>
      <c r="E234" s="292" t="s">
        <v>855</v>
      </c>
      <c r="F234" s="447"/>
      <c r="G234" s="293" t="s">
        <v>812</v>
      </c>
      <c r="H234" s="294">
        <v>1</v>
      </c>
      <c r="I234" s="294"/>
      <c r="J234" s="294"/>
      <c r="K234" s="466"/>
      <c r="L234" s="295">
        <v>287.36</v>
      </c>
      <c r="M234" s="496">
        <f t="shared" si="8"/>
        <v>0</v>
      </c>
      <c r="N234" s="321"/>
      <c r="O234" s="315"/>
      <c r="P234" s="315"/>
      <c r="Q234" s="316"/>
      <c r="R234" s="317"/>
      <c r="S234" s="26" t="s">
        <v>389</v>
      </c>
      <c r="T234" s="26"/>
      <c r="U234" s="26"/>
      <c r="V234" s="26"/>
      <c r="W234" s="26"/>
      <c r="X234" s="26"/>
      <c r="Y234" s="26"/>
      <c r="Z234" s="26"/>
    </row>
    <row r="235" spans="1:29" s="25" customFormat="1" hidden="1">
      <c r="A235" s="156"/>
      <c r="C235" s="296" t="s">
        <v>22</v>
      </c>
      <c r="D235" s="297"/>
      <c r="E235" s="192" t="s">
        <v>857</v>
      </c>
      <c r="F235" s="473"/>
      <c r="G235" s="178" t="s">
        <v>856</v>
      </c>
      <c r="H235" s="51">
        <v>1</v>
      </c>
      <c r="I235" s="51"/>
      <c r="J235" s="51"/>
      <c r="K235" s="467"/>
      <c r="L235" s="251">
        <v>51.82</v>
      </c>
      <c r="M235" s="496">
        <f t="shared" si="8"/>
        <v>0</v>
      </c>
      <c r="N235" s="322"/>
      <c r="O235" s="315"/>
      <c r="P235" s="315"/>
      <c r="Q235" s="316"/>
      <c r="R235" s="317"/>
      <c r="S235" s="26" t="s">
        <v>389</v>
      </c>
      <c r="T235" s="26"/>
      <c r="U235" s="26"/>
      <c r="V235" s="26"/>
      <c r="W235" s="26"/>
      <c r="X235" s="26"/>
      <c r="Y235" s="26"/>
      <c r="Z235" s="26"/>
    </row>
    <row r="236" spans="1:29" s="25" customFormat="1" hidden="1">
      <c r="A236" s="156"/>
      <c r="C236" s="296" t="s">
        <v>22</v>
      </c>
      <c r="D236" s="297"/>
      <c r="E236" s="192" t="s">
        <v>1035</v>
      </c>
      <c r="F236" s="473"/>
      <c r="G236" s="178">
        <v>700.05754000000002</v>
      </c>
      <c r="H236" s="51" t="s">
        <v>1036</v>
      </c>
      <c r="I236" s="51"/>
      <c r="J236" s="51"/>
      <c r="K236" s="467"/>
      <c r="L236" s="251">
        <v>85</v>
      </c>
      <c r="M236" s="496">
        <f t="shared" si="8"/>
        <v>0</v>
      </c>
      <c r="N236" s="322"/>
      <c r="O236" s="315"/>
      <c r="P236" s="315"/>
      <c r="Q236" s="316"/>
      <c r="R236" s="317"/>
      <c r="S236" s="26"/>
      <c r="T236" s="26"/>
      <c r="U236" s="26"/>
      <c r="V236" s="26"/>
      <c r="W236" s="26"/>
      <c r="X236" s="26"/>
      <c r="Y236" s="26"/>
      <c r="Z236" s="26"/>
    </row>
    <row r="237" spans="1:29" s="25" customFormat="1" hidden="1">
      <c r="A237" s="156"/>
      <c r="C237" s="298" t="s">
        <v>813</v>
      </c>
      <c r="D237" s="299"/>
      <c r="E237" s="300" t="s">
        <v>814</v>
      </c>
      <c r="F237" s="543"/>
      <c r="G237" s="301" t="s">
        <v>815</v>
      </c>
      <c r="H237" s="304">
        <v>1</v>
      </c>
      <c r="I237" s="304"/>
      <c r="J237" s="304"/>
      <c r="K237" s="465"/>
      <c r="L237" s="302">
        <v>47.62</v>
      </c>
      <c r="M237" s="493">
        <f t="shared" si="8"/>
        <v>0</v>
      </c>
      <c r="N237" s="319"/>
      <c r="O237" s="315"/>
      <c r="P237" s="315"/>
      <c r="Q237" s="316"/>
      <c r="R237" s="317"/>
      <c r="S237" s="26" t="s">
        <v>389</v>
      </c>
      <c r="T237" s="26"/>
      <c r="U237" s="26"/>
      <c r="V237" s="26"/>
      <c r="W237" s="26"/>
      <c r="X237" s="26"/>
      <c r="Y237" s="26"/>
      <c r="Z237" s="26"/>
    </row>
    <row r="238" spans="1:29">
      <c r="A238" s="328"/>
      <c r="B238" s="329"/>
      <c r="C238" s="168"/>
      <c r="D238" s="330"/>
      <c r="E238" s="403"/>
      <c r="F238" s="545"/>
      <c r="G238" s="404"/>
      <c r="H238" s="53"/>
      <c r="I238" s="53"/>
      <c r="J238" s="53"/>
      <c r="K238" s="459"/>
      <c r="L238" s="331"/>
      <c r="M238" s="497"/>
      <c r="N238" s="331"/>
      <c r="O238" s="332">
        <f>SUM(M206:M238)</f>
        <v>5649.95</v>
      </c>
      <c r="R238" s="33">
        <f>SUM(R206:R227)</f>
        <v>0</v>
      </c>
      <c r="AA238" s="4"/>
      <c r="AB238" s="4"/>
      <c r="AC238" s="4"/>
    </row>
    <row r="239" spans="1:29">
      <c r="A239" s="14" t="s">
        <v>116</v>
      </c>
      <c r="B239" s="4" t="s">
        <v>63</v>
      </c>
      <c r="C239" s="30" t="s">
        <v>586</v>
      </c>
      <c r="D239" s="65" t="s">
        <v>63</v>
      </c>
      <c r="E239" s="4" t="s">
        <v>381</v>
      </c>
      <c r="F239" s="508" t="s">
        <v>1138</v>
      </c>
      <c r="G239" s="125"/>
      <c r="H239" s="19">
        <v>1</v>
      </c>
      <c r="K239" s="433">
        <v>1</v>
      </c>
      <c r="L239" s="31">
        <v>283.33</v>
      </c>
      <c r="M239" s="474">
        <v>0</v>
      </c>
      <c r="N239" s="128">
        <v>59.5</v>
      </c>
      <c r="O239" s="129"/>
      <c r="P239" s="129"/>
      <c r="Q239" s="130">
        <v>7.2</v>
      </c>
      <c r="R239" s="33">
        <f>K239*Q239</f>
        <v>7.2</v>
      </c>
      <c r="T239" s="28" t="s">
        <v>54</v>
      </c>
      <c r="AA239" s="4"/>
      <c r="AB239" s="4"/>
      <c r="AC239" s="4"/>
    </row>
    <row r="240" spans="1:29" hidden="1">
      <c r="C240" s="30" t="s">
        <v>206</v>
      </c>
      <c r="D240" s="65" t="s">
        <v>694</v>
      </c>
      <c r="E240" s="4" t="s">
        <v>941</v>
      </c>
      <c r="H240" s="19">
        <v>1</v>
      </c>
      <c r="K240" s="433">
        <v>1</v>
      </c>
      <c r="L240" s="31">
        <v>190</v>
      </c>
      <c r="M240" s="449">
        <f>L240*K240</f>
        <v>190</v>
      </c>
    </row>
    <row r="241" spans="1:29" hidden="1">
      <c r="C241" s="30" t="s">
        <v>72</v>
      </c>
      <c r="D241" s="65" t="s">
        <v>840</v>
      </c>
      <c r="E241" s="4" t="s">
        <v>841</v>
      </c>
      <c r="G241" s="125">
        <v>705120</v>
      </c>
      <c r="H241" s="19">
        <v>1</v>
      </c>
      <c r="K241" s="433">
        <v>1</v>
      </c>
      <c r="L241" s="54">
        <v>35</v>
      </c>
      <c r="M241" s="474">
        <f t="shared" ref="M241:M242" si="9">L241*K241</f>
        <v>35</v>
      </c>
      <c r="N241" s="128"/>
      <c r="O241" s="129"/>
      <c r="P241" s="129"/>
      <c r="Q241" s="130"/>
      <c r="T241" s="125"/>
      <c r="U241" s="28"/>
      <c r="W241" s="125"/>
      <c r="AA241" s="4"/>
      <c r="AB241" s="4"/>
      <c r="AC241" s="4"/>
    </row>
    <row r="242" spans="1:29" hidden="1">
      <c r="C242" s="30" t="s">
        <v>72</v>
      </c>
      <c r="E242" s="4" t="s">
        <v>1004</v>
      </c>
      <c r="G242" s="125">
        <v>70500</v>
      </c>
      <c r="H242" s="19">
        <v>1</v>
      </c>
      <c r="K242" s="433">
        <v>1</v>
      </c>
      <c r="L242" s="54">
        <v>10</v>
      </c>
      <c r="M242" s="474">
        <f t="shared" si="9"/>
        <v>10</v>
      </c>
      <c r="N242" s="128"/>
      <c r="O242" s="129"/>
      <c r="P242" s="129"/>
      <c r="Q242" s="130"/>
      <c r="T242" s="125"/>
      <c r="U242" s="28"/>
      <c r="W242" s="125"/>
      <c r="AA242" s="4"/>
      <c r="AB242" s="4"/>
      <c r="AC242" s="4"/>
    </row>
    <row r="243" spans="1:29">
      <c r="B243" s="4" t="s">
        <v>117</v>
      </c>
      <c r="C243" s="123" t="s">
        <v>121</v>
      </c>
      <c r="D243" s="184" t="s">
        <v>647</v>
      </c>
      <c r="E243" s="154" t="s">
        <v>932</v>
      </c>
      <c r="F243" s="476" t="s">
        <v>1139</v>
      </c>
      <c r="G243" s="125"/>
      <c r="H243" s="39">
        <v>1</v>
      </c>
      <c r="I243" s="39"/>
      <c r="J243" s="39"/>
      <c r="K243" s="433">
        <v>1</v>
      </c>
      <c r="L243" s="54">
        <v>449</v>
      </c>
      <c r="M243" s="477">
        <f>L243*K243</f>
        <v>449</v>
      </c>
      <c r="N243" s="54"/>
      <c r="O243" s="160"/>
      <c r="P243" s="160"/>
      <c r="Q243" s="161"/>
      <c r="R243" s="88">
        <v>12</v>
      </c>
      <c r="W243" s="28" t="s">
        <v>54</v>
      </c>
      <c r="AA243" s="4"/>
      <c r="AB243" s="4"/>
      <c r="AC243" s="4"/>
    </row>
    <row r="244" spans="1:29">
      <c r="A244" s="14" t="s">
        <v>953</v>
      </c>
      <c r="B244" s="4" t="s">
        <v>120</v>
      </c>
      <c r="C244" s="30" t="s">
        <v>586</v>
      </c>
      <c r="D244" s="65" t="s">
        <v>120</v>
      </c>
      <c r="E244" s="4" t="s">
        <v>92</v>
      </c>
      <c r="F244" s="508" t="s">
        <v>1140</v>
      </c>
      <c r="H244" s="19">
        <v>2</v>
      </c>
      <c r="L244" s="31">
        <v>283.33</v>
      </c>
      <c r="M244" s="474">
        <v>0</v>
      </c>
      <c r="N244" s="128" t="s">
        <v>47</v>
      </c>
      <c r="O244" s="129"/>
      <c r="P244" s="129"/>
      <c r="Q244" s="130">
        <v>9.6</v>
      </c>
      <c r="R244" s="33">
        <f>Q244*K244</f>
        <v>0</v>
      </c>
      <c r="T244" s="28" t="s">
        <v>54</v>
      </c>
      <c r="AA244" s="4"/>
      <c r="AB244" s="4"/>
      <c r="AC244" s="4"/>
    </row>
    <row r="245" spans="1:29">
      <c r="C245" s="30" t="s">
        <v>217</v>
      </c>
      <c r="E245" s="4" t="s">
        <v>1012</v>
      </c>
      <c r="F245" s="508" t="s">
        <v>1144</v>
      </c>
      <c r="G245" s="4" t="s">
        <v>1013</v>
      </c>
      <c r="I245" s="19">
        <v>2</v>
      </c>
      <c r="K245" s="433">
        <v>2</v>
      </c>
      <c r="L245" s="31">
        <v>56.4</v>
      </c>
      <c r="M245" s="474">
        <v>0</v>
      </c>
      <c r="N245" s="128"/>
      <c r="O245" s="129"/>
      <c r="P245" s="129"/>
      <c r="Q245" s="130"/>
      <c r="T245" s="28"/>
      <c r="AA245" s="4"/>
      <c r="AB245" s="4"/>
      <c r="AC245" s="4"/>
    </row>
    <row r="246" spans="1:29">
      <c r="A246" s="14" t="s">
        <v>952</v>
      </c>
      <c r="C246" s="30" t="s">
        <v>22</v>
      </c>
      <c r="D246" s="65" t="s">
        <v>64</v>
      </c>
      <c r="E246" s="4" t="s">
        <v>720</v>
      </c>
      <c r="F246" s="508" t="s">
        <v>64</v>
      </c>
      <c r="G246" s="30" t="s">
        <v>721</v>
      </c>
      <c r="H246" s="19">
        <v>1</v>
      </c>
      <c r="K246" s="433">
        <v>1</v>
      </c>
      <c r="L246" s="31">
        <v>85</v>
      </c>
      <c r="M246" s="474">
        <f>L246*K246</f>
        <v>85</v>
      </c>
      <c r="N246" s="128"/>
      <c r="R246" s="33">
        <f>Q246*K246</f>
        <v>0</v>
      </c>
      <c r="U246" s="28" t="s">
        <v>54</v>
      </c>
      <c r="W246" s="123"/>
      <c r="X246" s="123"/>
      <c r="Y246" s="123"/>
      <c r="Z246" s="123"/>
      <c r="AA246" s="4"/>
      <c r="AB246" s="4"/>
      <c r="AC246" s="4"/>
    </row>
    <row r="247" spans="1:29">
      <c r="B247" s="4" t="s">
        <v>202</v>
      </c>
      <c r="C247" s="30" t="s">
        <v>217</v>
      </c>
      <c r="D247" s="65" t="s">
        <v>203</v>
      </c>
      <c r="E247" s="4" t="s">
        <v>618</v>
      </c>
      <c r="F247" s="508" t="s">
        <v>1141</v>
      </c>
      <c r="G247" s="138" t="s">
        <v>852</v>
      </c>
      <c r="H247" s="19">
        <v>1</v>
      </c>
      <c r="K247" s="433">
        <v>1</v>
      </c>
      <c r="L247" s="54">
        <v>79.75</v>
      </c>
      <c r="M247" s="474">
        <f t="shared" ref="M247:M260" si="10">L247*K247</f>
        <v>79.75</v>
      </c>
      <c r="Q247" s="32">
        <v>2</v>
      </c>
      <c r="R247" s="33">
        <f>Q247*K247</f>
        <v>2</v>
      </c>
      <c r="U247" s="28" t="s">
        <v>54</v>
      </c>
      <c r="W247" s="136"/>
      <c r="X247" s="137"/>
      <c r="Y247" s="137"/>
      <c r="Z247" s="123"/>
      <c r="AA247" s="4"/>
      <c r="AB247" s="4"/>
      <c r="AC247" s="4"/>
    </row>
    <row r="248" spans="1:29">
      <c r="C248" s="30" t="s">
        <v>22</v>
      </c>
      <c r="D248" s="65" t="s">
        <v>797</v>
      </c>
      <c r="E248" s="4" t="s">
        <v>204</v>
      </c>
      <c r="F248" s="508" t="s">
        <v>797</v>
      </c>
      <c r="G248" s="30" t="s">
        <v>205</v>
      </c>
      <c r="H248" s="19">
        <v>1</v>
      </c>
      <c r="K248" s="433">
        <v>1</v>
      </c>
      <c r="L248" s="54">
        <v>6.95</v>
      </c>
      <c r="M248" s="474">
        <f t="shared" si="10"/>
        <v>6.95</v>
      </c>
      <c r="R248" s="33">
        <f>Q248*K248</f>
        <v>0</v>
      </c>
      <c r="U248" s="28" t="s">
        <v>54</v>
      </c>
      <c r="W248" s="136"/>
      <c r="X248" s="137"/>
      <c r="Y248" s="137"/>
      <c r="Z248" s="123"/>
      <c r="AA248" s="4"/>
      <c r="AB248" s="4"/>
      <c r="AC248" s="4"/>
    </row>
    <row r="249" spans="1:29">
      <c r="A249" s="15"/>
      <c r="C249" s="30" t="s">
        <v>22</v>
      </c>
      <c r="D249" s="65" t="s">
        <v>638</v>
      </c>
      <c r="E249" s="126" t="s">
        <v>609</v>
      </c>
      <c r="F249" s="523" t="s">
        <v>1142</v>
      </c>
      <c r="G249" s="30" t="s">
        <v>608</v>
      </c>
      <c r="H249" s="19">
        <v>1</v>
      </c>
      <c r="K249" s="433">
        <v>1</v>
      </c>
      <c r="L249" s="54">
        <v>29.59</v>
      </c>
      <c r="M249" s="474">
        <f t="shared" si="10"/>
        <v>29.59</v>
      </c>
      <c r="N249" s="31">
        <v>13</v>
      </c>
      <c r="Q249" s="32">
        <v>1</v>
      </c>
      <c r="R249" s="33">
        <f>Q249*K249</f>
        <v>1</v>
      </c>
      <c r="U249" s="28" t="s">
        <v>54</v>
      </c>
      <c r="W249" s="136"/>
      <c r="X249" s="137"/>
      <c r="Y249" s="137"/>
      <c r="Z249" s="123"/>
      <c r="AA249" s="4"/>
      <c r="AB249" s="4"/>
      <c r="AC249" s="4"/>
    </row>
    <row r="250" spans="1:29">
      <c r="C250" s="30" t="s">
        <v>231</v>
      </c>
      <c r="D250" s="65" t="s">
        <v>885</v>
      </c>
      <c r="E250" s="4" t="s">
        <v>886</v>
      </c>
      <c r="F250" s="508" t="s">
        <v>1143</v>
      </c>
      <c r="G250" s="30" t="s">
        <v>440</v>
      </c>
      <c r="H250" s="39">
        <v>1</v>
      </c>
      <c r="I250" s="39"/>
      <c r="J250" s="39"/>
      <c r="K250" s="433">
        <v>1</v>
      </c>
      <c r="L250" s="54">
        <f>'John Guest &amp; Plumbing'!F22</f>
        <v>450.41799999999995</v>
      </c>
      <c r="M250" s="477">
        <f t="shared" si="10"/>
        <v>450.41799999999995</v>
      </c>
      <c r="R250" s="33">
        <v>5</v>
      </c>
      <c r="U250" s="28" t="s">
        <v>54</v>
      </c>
      <c r="W250" s="136"/>
      <c r="X250" s="137"/>
      <c r="Y250" s="137"/>
      <c r="Z250" s="123"/>
      <c r="AA250" s="4"/>
      <c r="AB250" s="4"/>
      <c r="AC250" s="4"/>
    </row>
    <row r="251" spans="1:29" hidden="1">
      <c r="C251" s="30" t="s">
        <v>300</v>
      </c>
      <c r="D251" s="65" t="s">
        <v>682</v>
      </c>
      <c r="E251" s="4" t="s">
        <v>683</v>
      </c>
      <c r="G251" s="30">
        <v>1006790</v>
      </c>
      <c r="H251" s="39">
        <v>1</v>
      </c>
      <c r="I251" s="39"/>
      <c r="J251" s="39"/>
      <c r="K251" s="433">
        <v>1</v>
      </c>
      <c r="L251" s="54">
        <v>19.59</v>
      </c>
      <c r="M251" s="477">
        <f t="shared" si="10"/>
        <v>19.59</v>
      </c>
      <c r="U251" s="28" t="s">
        <v>54</v>
      </c>
      <c r="W251" s="136"/>
      <c r="X251" s="137"/>
      <c r="Y251" s="137"/>
      <c r="Z251" s="123"/>
      <c r="AA251" s="4"/>
      <c r="AB251" s="4"/>
      <c r="AC251" s="4"/>
    </row>
    <row r="252" spans="1:29" hidden="1">
      <c r="B252" s="183"/>
      <c r="C252" s="244" t="s">
        <v>206</v>
      </c>
      <c r="D252" s="245" t="s">
        <v>471</v>
      </c>
      <c r="E252" s="249" t="s">
        <v>1056</v>
      </c>
      <c r="F252" s="531"/>
      <c r="G252" s="244">
        <v>402527</v>
      </c>
      <c r="H252" s="47">
        <v>1</v>
      </c>
      <c r="I252" s="47"/>
      <c r="J252" s="47"/>
      <c r="K252" s="456"/>
      <c r="L252" s="246">
        <v>5.64</v>
      </c>
      <c r="M252" s="489">
        <f t="shared" si="10"/>
        <v>0</v>
      </c>
      <c r="N252" s="246"/>
      <c r="O252" s="247"/>
      <c r="P252" s="247"/>
      <c r="Q252" s="248"/>
      <c r="S252" s="30" t="s">
        <v>389</v>
      </c>
      <c r="U252" s="28" t="s">
        <v>54</v>
      </c>
      <c r="W252" s="136"/>
      <c r="X252" s="137"/>
      <c r="Y252" s="137"/>
      <c r="Z252" s="123"/>
      <c r="AA252" s="4"/>
      <c r="AB252" s="4"/>
      <c r="AC252" s="4"/>
    </row>
    <row r="253" spans="1:29" hidden="1">
      <c r="B253" s="183"/>
      <c r="C253" s="244" t="s">
        <v>433</v>
      </c>
      <c r="D253" s="245"/>
      <c r="E253" s="249" t="s">
        <v>829</v>
      </c>
      <c r="F253" s="531"/>
      <c r="G253" s="244"/>
      <c r="H253" s="47">
        <v>1</v>
      </c>
      <c r="I253" s="47"/>
      <c r="J253" s="47"/>
      <c r="K253" s="456"/>
      <c r="L253" s="246">
        <v>15</v>
      </c>
      <c r="M253" s="489">
        <f t="shared" si="10"/>
        <v>0</v>
      </c>
      <c r="N253" s="246"/>
      <c r="O253" s="247"/>
      <c r="P253" s="247"/>
      <c r="Q253" s="248"/>
      <c r="S253" s="30" t="s">
        <v>389</v>
      </c>
      <c r="U253" s="28"/>
      <c r="W253" s="136"/>
      <c r="X253" s="137"/>
      <c r="Y253" s="137"/>
      <c r="Z253" s="123"/>
      <c r="AA253" s="4"/>
      <c r="AB253" s="4"/>
      <c r="AC253" s="4"/>
    </row>
    <row r="254" spans="1:29">
      <c r="B254" s="4" t="s">
        <v>119</v>
      </c>
      <c r="C254" s="123" t="s">
        <v>69</v>
      </c>
      <c r="D254" s="65" t="s">
        <v>70</v>
      </c>
      <c r="E254" s="126" t="s">
        <v>725</v>
      </c>
      <c r="F254" s="523" t="s">
        <v>1147</v>
      </c>
      <c r="H254" s="19">
        <v>1</v>
      </c>
      <c r="K254" s="433">
        <v>1</v>
      </c>
      <c r="L254" s="31">
        <v>563.63</v>
      </c>
      <c r="M254" s="477">
        <f t="shared" si="10"/>
        <v>563.63</v>
      </c>
      <c r="N254" s="31">
        <v>115</v>
      </c>
      <c r="Q254" s="32">
        <v>35</v>
      </c>
      <c r="R254" s="33">
        <f>Q254*K254</f>
        <v>35</v>
      </c>
      <c r="T254" s="28" t="s">
        <v>54</v>
      </c>
      <c r="U254" s="4"/>
      <c r="W254" s="123"/>
      <c r="X254" s="123"/>
      <c r="Y254" s="123"/>
      <c r="Z254" s="123"/>
      <c r="AA254" s="4"/>
      <c r="AB254" s="4"/>
      <c r="AC254" s="4"/>
    </row>
    <row r="255" spans="1:29" hidden="1">
      <c r="C255" s="123" t="s">
        <v>206</v>
      </c>
      <c r="D255" s="65" t="s">
        <v>232</v>
      </c>
      <c r="E255" s="126" t="s">
        <v>927</v>
      </c>
      <c r="F255" s="523"/>
      <c r="H255" s="19">
        <v>1</v>
      </c>
      <c r="K255" s="433">
        <v>1</v>
      </c>
      <c r="L255" s="31">
        <v>63.05</v>
      </c>
      <c r="M255" s="477">
        <f t="shared" si="10"/>
        <v>63.05</v>
      </c>
      <c r="Q255" s="32">
        <v>2</v>
      </c>
      <c r="R255" s="33">
        <f>Q255*K255</f>
        <v>2</v>
      </c>
      <c r="W255" s="123"/>
      <c r="X255" s="123"/>
      <c r="Y255" s="123"/>
      <c r="Z255" s="123"/>
      <c r="AA255" s="4"/>
      <c r="AB255" s="4"/>
      <c r="AC255" s="4"/>
    </row>
    <row r="256" spans="1:29" hidden="1">
      <c r="C256" s="123" t="s">
        <v>206</v>
      </c>
      <c r="D256" s="65" t="s">
        <v>233</v>
      </c>
      <c r="E256" s="126" t="s">
        <v>928</v>
      </c>
      <c r="F256" s="523"/>
      <c r="H256" s="19">
        <v>1</v>
      </c>
      <c r="K256" s="433">
        <v>1</v>
      </c>
      <c r="L256" s="31">
        <v>40.909999999999997</v>
      </c>
      <c r="M256" s="477">
        <f t="shared" si="10"/>
        <v>40.909999999999997</v>
      </c>
      <c r="Q256" s="32">
        <v>1</v>
      </c>
      <c r="R256" s="33">
        <f>Q256*K256</f>
        <v>1</v>
      </c>
      <c r="W256" s="123"/>
      <c r="X256" s="123"/>
      <c r="Y256" s="123"/>
      <c r="Z256" s="123"/>
      <c r="AA256" s="4"/>
      <c r="AB256" s="4"/>
      <c r="AC256" s="4"/>
    </row>
    <row r="257" spans="1:29" hidden="1">
      <c r="C257" s="123" t="s">
        <v>300</v>
      </c>
      <c r="D257" s="65" t="s">
        <v>786</v>
      </c>
      <c r="E257" s="126" t="s">
        <v>787</v>
      </c>
      <c r="F257" s="523"/>
      <c r="G257" s="30">
        <v>209365</v>
      </c>
      <c r="H257" s="19">
        <v>2</v>
      </c>
      <c r="K257" s="433">
        <v>1</v>
      </c>
      <c r="L257" s="31">
        <v>3.4</v>
      </c>
      <c r="M257" s="477">
        <f t="shared" si="10"/>
        <v>3.4</v>
      </c>
      <c r="W257" s="123"/>
      <c r="X257" s="123"/>
      <c r="Y257" s="123"/>
      <c r="Z257" s="123"/>
      <c r="AA257" s="4"/>
      <c r="AB257" s="4"/>
      <c r="AC257" s="4"/>
    </row>
    <row r="258" spans="1:29" s="183" customFormat="1">
      <c r="A258" s="156"/>
      <c r="C258" s="123" t="s">
        <v>72</v>
      </c>
      <c r="D258" s="184" t="s">
        <v>71</v>
      </c>
      <c r="E258" s="154" t="s">
        <v>301</v>
      </c>
      <c r="F258" s="476" t="s">
        <v>1146</v>
      </c>
      <c r="G258" s="125"/>
      <c r="H258" s="39">
        <v>1</v>
      </c>
      <c r="I258" s="39"/>
      <c r="J258" s="39"/>
      <c r="K258" s="433">
        <v>1</v>
      </c>
      <c r="L258" s="54">
        <v>227.27</v>
      </c>
      <c r="M258" s="477">
        <f t="shared" si="10"/>
        <v>227.27</v>
      </c>
      <c r="N258" s="54">
        <v>11</v>
      </c>
      <c r="O258" s="160"/>
      <c r="P258" s="160"/>
      <c r="Q258" s="161">
        <v>3</v>
      </c>
      <c r="R258" s="88">
        <f t="shared" ref="R258:R264" si="11">Q258*K258</f>
        <v>3</v>
      </c>
      <c r="S258" s="125"/>
      <c r="T258" s="125"/>
      <c r="U258" s="125"/>
      <c r="V258" s="125"/>
      <c r="W258" s="125"/>
      <c r="X258" s="125"/>
      <c r="Y258" s="125"/>
      <c r="Z258" s="125"/>
    </row>
    <row r="259" spans="1:29">
      <c r="C259" s="123" t="s">
        <v>206</v>
      </c>
      <c r="D259" s="65" t="s">
        <v>130</v>
      </c>
      <c r="E259" s="154" t="s">
        <v>924</v>
      </c>
      <c r="F259" s="476" t="s">
        <v>1145</v>
      </c>
      <c r="H259" s="19">
        <v>1</v>
      </c>
      <c r="K259" s="433">
        <v>1</v>
      </c>
      <c r="L259" s="31">
        <v>89.82</v>
      </c>
      <c r="M259" s="477">
        <f t="shared" si="10"/>
        <v>89.82</v>
      </c>
      <c r="R259" s="33">
        <f t="shared" si="11"/>
        <v>0</v>
      </c>
      <c r="AA259" s="4"/>
      <c r="AB259" s="4"/>
      <c r="AC259" s="4"/>
    </row>
    <row r="260" spans="1:29" hidden="1">
      <c r="C260" s="123" t="s">
        <v>206</v>
      </c>
      <c r="D260" s="65" t="s">
        <v>73</v>
      </c>
      <c r="E260" s="154" t="s">
        <v>925</v>
      </c>
      <c r="F260" s="476"/>
      <c r="H260" s="19">
        <v>1</v>
      </c>
      <c r="K260" s="433">
        <v>1</v>
      </c>
      <c r="L260" s="31">
        <v>59.59</v>
      </c>
      <c r="M260" s="477">
        <f t="shared" si="10"/>
        <v>59.59</v>
      </c>
      <c r="Q260" s="32">
        <v>2</v>
      </c>
      <c r="R260" s="33">
        <f t="shared" si="11"/>
        <v>2</v>
      </c>
      <c r="AA260" s="4"/>
      <c r="AB260" s="4"/>
      <c r="AC260" s="4"/>
    </row>
    <row r="261" spans="1:29" hidden="1">
      <c r="C261" s="123" t="s">
        <v>934</v>
      </c>
      <c r="D261" s="65" t="s">
        <v>128</v>
      </c>
      <c r="E261" s="154" t="s">
        <v>129</v>
      </c>
      <c r="F261" s="476"/>
      <c r="H261" s="19">
        <v>1</v>
      </c>
      <c r="L261" s="31">
        <v>60</v>
      </c>
      <c r="M261" s="474">
        <f>L261*K261</f>
        <v>0</v>
      </c>
      <c r="Q261" s="32">
        <v>1</v>
      </c>
      <c r="R261" s="33">
        <f t="shared" si="11"/>
        <v>0</v>
      </c>
      <c r="U261" s="28" t="s">
        <v>487</v>
      </c>
      <c r="AA261" s="4"/>
      <c r="AB261" s="4"/>
      <c r="AC261" s="4"/>
    </row>
    <row r="262" spans="1:29" s="183" customFormat="1">
      <c r="A262" s="156"/>
      <c r="C262" s="123" t="s">
        <v>53</v>
      </c>
      <c r="D262" s="184" t="s">
        <v>148</v>
      </c>
      <c r="E262" s="154" t="s">
        <v>207</v>
      </c>
      <c r="F262" s="476" t="s">
        <v>1148</v>
      </c>
      <c r="G262" s="125" t="s">
        <v>208</v>
      </c>
      <c r="H262" s="39">
        <v>1</v>
      </c>
      <c r="I262" s="39"/>
      <c r="J262" s="39"/>
      <c r="K262" s="433">
        <v>1</v>
      </c>
      <c r="L262" s="54">
        <v>120</v>
      </c>
      <c r="M262" s="477">
        <f>L262*K262</f>
        <v>120</v>
      </c>
      <c r="N262" s="54"/>
      <c r="O262" s="160"/>
      <c r="P262" s="160"/>
      <c r="Q262" s="161">
        <v>3</v>
      </c>
      <c r="R262" s="33">
        <f t="shared" si="11"/>
        <v>3</v>
      </c>
      <c r="S262" s="125"/>
      <c r="T262" s="125"/>
      <c r="U262" s="125"/>
      <c r="V262" s="125"/>
      <c r="W262" s="125"/>
      <c r="X262" s="125"/>
      <c r="Y262" s="125"/>
      <c r="Z262" s="125"/>
    </row>
    <row r="263" spans="1:29" hidden="1">
      <c r="C263" s="123" t="s">
        <v>206</v>
      </c>
      <c r="D263" s="65" t="s">
        <v>235</v>
      </c>
      <c r="E263" s="154" t="s">
        <v>926</v>
      </c>
      <c r="F263" s="476"/>
      <c r="H263" s="19">
        <v>1</v>
      </c>
      <c r="K263" s="433">
        <v>1</v>
      </c>
      <c r="L263" s="31">
        <v>59.59</v>
      </c>
      <c r="M263" s="474">
        <f>L263*K263</f>
        <v>59.59</v>
      </c>
      <c r="Q263" s="32">
        <v>2</v>
      </c>
      <c r="R263" s="33">
        <f t="shared" si="11"/>
        <v>2</v>
      </c>
      <c r="AA263" s="4"/>
      <c r="AB263" s="4"/>
      <c r="AC263" s="4"/>
    </row>
    <row r="264" spans="1:29" s="59" customFormat="1" hidden="1">
      <c r="A264" s="14"/>
      <c r="C264" s="171" t="s">
        <v>22</v>
      </c>
      <c r="D264" s="240" t="s">
        <v>302</v>
      </c>
      <c r="E264" s="241" t="s">
        <v>620</v>
      </c>
      <c r="F264" s="546"/>
      <c r="G264" s="61" t="s">
        <v>303</v>
      </c>
      <c r="H264" s="46">
        <v>1</v>
      </c>
      <c r="I264" s="46"/>
      <c r="J264" s="46"/>
      <c r="K264" s="458"/>
      <c r="L264" s="242">
        <v>103.95</v>
      </c>
      <c r="M264" s="491">
        <f>L264*K264</f>
        <v>0</v>
      </c>
      <c r="N264" s="242"/>
      <c r="O264" s="5"/>
      <c r="P264" s="5"/>
      <c r="Q264" s="32">
        <v>1</v>
      </c>
      <c r="R264" s="33">
        <f t="shared" si="11"/>
        <v>0</v>
      </c>
      <c r="S264" s="30"/>
      <c r="T264" s="61"/>
      <c r="U264" s="28" t="s">
        <v>54</v>
      </c>
      <c r="V264" s="61"/>
      <c r="W264" s="61"/>
      <c r="X264" s="61"/>
      <c r="Y264" s="61"/>
      <c r="Z264" s="218" t="s">
        <v>54</v>
      </c>
    </row>
    <row r="265" spans="1:29">
      <c r="A265" s="328"/>
      <c r="B265" s="329"/>
      <c r="C265" s="168"/>
      <c r="D265" s="330"/>
      <c r="E265" s="329"/>
      <c r="F265" s="534"/>
      <c r="G265" s="168"/>
      <c r="H265" s="53"/>
      <c r="I265" s="53"/>
      <c r="J265" s="53"/>
      <c r="K265" s="459"/>
      <c r="L265" s="331"/>
      <c r="M265" s="498"/>
      <c r="N265" s="342"/>
      <c r="O265" s="332">
        <f>SUM(M239:M265)</f>
        <v>2582.5580000000004</v>
      </c>
      <c r="R265" s="33">
        <f>SUM(R244:R264)</f>
        <v>56</v>
      </c>
      <c r="AA265" s="4"/>
      <c r="AB265" s="4"/>
      <c r="AC265" s="4"/>
    </row>
    <row r="266" spans="1:29">
      <c r="A266" s="14" t="s">
        <v>955</v>
      </c>
      <c r="B266" s="4" t="s">
        <v>89</v>
      </c>
      <c r="C266" s="30" t="s">
        <v>88</v>
      </c>
      <c r="D266" s="65" t="s">
        <v>115</v>
      </c>
      <c r="E266" s="4" t="s">
        <v>155</v>
      </c>
      <c r="F266" s="508" t="s">
        <v>1159</v>
      </c>
      <c r="H266" s="19">
        <v>0.7</v>
      </c>
      <c r="K266" s="19">
        <v>0.7</v>
      </c>
      <c r="L266" s="31">
        <v>56</v>
      </c>
      <c r="M266" s="483">
        <f t="shared" ref="M266:M329" si="12">L266*K266</f>
        <v>39.199999999999996</v>
      </c>
      <c r="X266" s="28" t="s">
        <v>216</v>
      </c>
      <c r="AA266" s="4"/>
      <c r="AB266" s="4"/>
      <c r="AC266" s="4"/>
    </row>
    <row r="267" spans="1:29" hidden="1">
      <c r="A267" s="14" t="s">
        <v>954</v>
      </c>
      <c r="C267" s="30" t="s">
        <v>88</v>
      </c>
      <c r="E267" s="4" t="s">
        <v>156</v>
      </c>
      <c r="G267" s="45"/>
      <c r="H267" s="19">
        <v>0.1</v>
      </c>
      <c r="K267" s="19">
        <v>0.1</v>
      </c>
      <c r="L267" s="31">
        <v>80</v>
      </c>
      <c r="M267" s="483">
        <f t="shared" si="12"/>
        <v>8</v>
      </c>
      <c r="X267" s="28" t="s">
        <v>216</v>
      </c>
      <c r="AA267" s="4"/>
      <c r="AB267" s="4"/>
      <c r="AC267" s="4"/>
    </row>
    <row r="268" spans="1:29" s="15" customFormat="1" hidden="1">
      <c r="A268" s="14"/>
      <c r="C268" s="30" t="s">
        <v>88</v>
      </c>
      <c r="D268" s="197" t="s">
        <v>304</v>
      </c>
      <c r="E268" s="255" t="s">
        <v>305</v>
      </c>
      <c r="F268" s="547"/>
      <c r="G268" s="254" t="s">
        <v>902</v>
      </c>
      <c r="H268" s="282">
        <v>1</v>
      </c>
      <c r="I268" s="282"/>
      <c r="J268" s="282"/>
      <c r="K268" s="282">
        <v>1</v>
      </c>
      <c r="L268" s="200">
        <v>11.99</v>
      </c>
      <c r="M268" s="483">
        <f t="shared" si="12"/>
        <v>11.99</v>
      </c>
      <c r="N268" s="17"/>
      <c r="O268" s="18"/>
      <c r="P268" s="18"/>
      <c r="Q268" s="92"/>
      <c r="R268" s="166"/>
      <c r="S268" s="16"/>
      <c r="T268" s="16"/>
      <c r="U268" s="16"/>
      <c r="V268" s="16"/>
      <c r="W268" s="16"/>
      <c r="X268" s="28" t="s">
        <v>54</v>
      </c>
      <c r="Y268" s="16"/>
      <c r="Z268" s="16"/>
    </row>
    <row r="269" spans="1:29" hidden="1">
      <c r="C269" s="30" t="s">
        <v>88</v>
      </c>
      <c r="D269" s="256"/>
      <c r="E269" s="198" t="s">
        <v>317</v>
      </c>
      <c r="F269" s="548"/>
      <c r="G269" s="253" t="s">
        <v>903</v>
      </c>
      <c r="H269" s="283">
        <v>1</v>
      </c>
      <c r="I269" s="283"/>
      <c r="J269" s="283"/>
      <c r="K269" s="283">
        <v>1</v>
      </c>
      <c r="L269" s="261">
        <v>15.99</v>
      </c>
      <c r="M269" s="483">
        <f>L269*K269</f>
        <v>15.99</v>
      </c>
      <c r="X269" s="28" t="s">
        <v>54</v>
      </c>
      <c r="AA269" s="4"/>
      <c r="AB269" s="4"/>
      <c r="AC269" s="4"/>
    </row>
    <row r="270" spans="1:29" s="15" customFormat="1" hidden="1">
      <c r="A270" s="14"/>
      <c r="C270" s="30" t="s">
        <v>88</v>
      </c>
      <c r="D270" s="197"/>
      <c r="E270" s="255" t="s">
        <v>378</v>
      </c>
      <c r="F270" s="547"/>
      <c r="G270" s="253" t="s">
        <v>904</v>
      </c>
      <c r="H270" s="282">
        <v>3</v>
      </c>
      <c r="I270" s="282"/>
      <c r="J270" s="282"/>
      <c r="K270" s="282">
        <v>3</v>
      </c>
      <c r="L270" s="200">
        <v>2.25</v>
      </c>
      <c r="M270" s="483">
        <f t="shared" si="12"/>
        <v>6.75</v>
      </c>
      <c r="N270" s="17"/>
      <c r="O270" s="18"/>
      <c r="P270" s="18"/>
      <c r="Q270" s="92"/>
      <c r="R270" s="166"/>
      <c r="S270" s="16"/>
      <c r="T270" s="16"/>
      <c r="U270" s="16"/>
      <c r="V270" s="16"/>
      <c r="W270" s="16"/>
      <c r="X270" s="28" t="s">
        <v>54</v>
      </c>
      <c r="Y270" s="16"/>
      <c r="Z270" s="16"/>
    </row>
    <row r="271" spans="1:29" s="15" customFormat="1" hidden="1">
      <c r="A271" s="14"/>
      <c r="C271" s="30" t="s">
        <v>88</v>
      </c>
      <c r="D271" s="197"/>
      <c r="E271" s="255" t="s">
        <v>306</v>
      </c>
      <c r="F271" s="547"/>
      <c r="G271" s="253" t="s">
        <v>905</v>
      </c>
      <c r="H271" s="282">
        <v>1</v>
      </c>
      <c r="I271" s="282"/>
      <c r="J271" s="282"/>
      <c r="K271" s="282">
        <v>1</v>
      </c>
      <c r="L271" s="200">
        <v>2.25</v>
      </c>
      <c r="M271" s="483">
        <f t="shared" si="12"/>
        <v>2.25</v>
      </c>
      <c r="N271" s="17"/>
      <c r="O271" s="18"/>
      <c r="P271" s="18"/>
      <c r="Q271" s="92"/>
      <c r="R271" s="166"/>
      <c r="S271" s="16"/>
      <c r="T271" s="16"/>
      <c r="U271" s="16"/>
      <c r="V271" s="16"/>
      <c r="W271" s="16"/>
      <c r="X271" s="28" t="s">
        <v>54</v>
      </c>
      <c r="Y271" s="16"/>
      <c r="Z271" s="16"/>
    </row>
    <row r="272" spans="1:29" s="15" customFormat="1" hidden="1">
      <c r="A272" s="14"/>
      <c r="C272" s="30" t="s">
        <v>88</v>
      </c>
      <c r="D272" s="197"/>
      <c r="E272" s="198" t="s">
        <v>507</v>
      </c>
      <c r="F272" s="548"/>
      <c r="G272" s="45" t="s">
        <v>906</v>
      </c>
      <c r="H272" s="283">
        <v>5</v>
      </c>
      <c r="I272" s="283"/>
      <c r="J272" s="283"/>
      <c r="K272" s="283">
        <v>5</v>
      </c>
      <c r="L272" s="262">
        <v>12.99</v>
      </c>
      <c r="M272" s="483">
        <f t="shared" si="12"/>
        <v>64.95</v>
      </c>
      <c r="N272" s="17"/>
      <c r="O272" s="18"/>
      <c r="P272" s="18"/>
      <c r="Q272" s="92"/>
      <c r="R272" s="166"/>
      <c r="S272" s="16"/>
      <c r="T272" s="16"/>
      <c r="U272" s="16"/>
      <c r="V272" s="16"/>
      <c r="W272" s="16"/>
      <c r="X272" s="28" t="s">
        <v>216</v>
      </c>
      <c r="Y272" s="16"/>
      <c r="Z272" s="16"/>
    </row>
    <row r="273" spans="1:29" s="15" customFormat="1" hidden="1">
      <c r="A273" s="14"/>
      <c r="C273" s="30" t="s">
        <v>88</v>
      </c>
      <c r="D273" s="197"/>
      <c r="E273" s="198" t="s">
        <v>508</v>
      </c>
      <c r="F273" s="548"/>
      <c r="G273" s="199"/>
      <c r="H273" s="283">
        <v>0</v>
      </c>
      <c r="I273" s="283"/>
      <c r="J273" s="283"/>
      <c r="K273" s="283">
        <v>0</v>
      </c>
      <c r="L273" s="262">
        <v>21.37</v>
      </c>
      <c r="M273" s="483">
        <f t="shared" si="12"/>
        <v>0</v>
      </c>
      <c r="N273" s="17"/>
      <c r="O273" s="18"/>
      <c r="P273" s="18"/>
      <c r="Q273" s="92"/>
      <c r="R273" s="166"/>
      <c r="S273" s="16"/>
      <c r="T273" s="16"/>
      <c r="U273" s="16"/>
      <c r="V273" s="16"/>
      <c r="W273" s="16"/>
      <c r="X273" s="28" t="s">
        <v>216</v>
      </c>
      <c r="Y273" s="16"/>
      <c r="Z273" s="16"/>
    </row>
    <row r="274" spans="1:29" s="15" customFormat="1" hidden="1">
      <c r="A274" s="14"/>
      <c r="C274" s="30" t="s">
        <v>88</v>
      </c>
      <c r="D274" s="197"/>
      <c r="E274" s="198" t="s">
        <v>309</v>
      </c>
      <c r="F274" s="548"/>
      <c r="G274" s="199" t="s">
        <v>310</v>
      </c>
      <c r="H274" s="283">
        <v>1</v>
      </c>
      <c r="I274" s="283"/>
      <c r="J274" s="283"/>
      <c r="K274" s="283">
        <v>1</v>
      </c>
      <c r="L274" s="200">
        <v>23.51</v>
      </c>
      <c r="M274" s="483">
        <f t="shared" si="12"/>
        <v>23.51</v>
      </c>
      <c r="N274" s="17"/>
      <c r="O274" s="18"/>
      <c r="P274" s="18"/>
      <c r="Q274" s="92"/>
      <c r="R274" s="166"/>
      <c r="S274" s="16"/>
      <c r="T274" s="16"/>
      <c r="U274" s="16"/>
      <c r="V274" s="16"/>
      <c r="W274" s="16"/>
      <c r="X274" s="28" t="s">
        <v>216</v>
      </c>
      <c r="Y274" s="16"/>
      <c r="Z274" s="16"/>
    </row>
    <row r="275" spans="1:29" s="183" customFormat="1" hidden="1">
      <c r="A275" s="156"/>
      <c r="B275" s="183" t="s">
        <v>137</v>
      </c>
      <c r="C275" s="125" t="s">
        <v>206</v>
      </c>
      <c r="D275" s="184"/>
      <c r="E275" s="257" t="s">
        <v>483</v>
      </c>
      <c r="F275" s="549"/>
      <c r="G275" s="196" t="s">
        <v>842</v>
      </c>
      <c r="H275" s="121">
        <v>2</v>
      </c>
      <c r="I275" s="121"/>
      <c r="J275" s="121"/>
      <c r="K275" s="121">
        <v>2</v>
      </c>
      <c r="L275" s="125">
        <v>5.47</v>
      </c>
      <c r="M275" s="477">
        <f t="shared" si="12"/>
        <v>10.94</v>
      </c>
      <c r="N275" s="54"/>
      <c r="O275" s="189"/>
      <c r="P275" s="189"/>
      <c r="Q275" s="190"/>
      <c r="R275" s="191"/>
      <c r="S275" s="123"/>
      <c r="T275" s="123"/>
      <c r="U275" s="123"/>
      <c r="V275" s="125"/>
      <c r="W275" s="125"/>
      <c r="X275" s="28" t="s">
        <v>54</v>
      </c>
      <c r="Y275" s="125"/>
      <c r="Z275" s="125" t="s">
        <v>54</v>
      </c>
    </row>
    <row r="276" spans="1:29" s="183" customFormat="1" hidden="1">
      <c r="A276" s="156"/>
      <c r="C276" s="125" t="s">
        <v>88</v>
      </c>
      <c r="D276" s="184"/>
      <c r="E276" s="257" t="s">
        <v>482</v>
      </c>
      <c r="F276" s="549"/>
      <c r="G276" s="196"/>
      <c r="H276" s="121">
        <v>0</v>
      </c>
      <c r="I276" s="121"/>
      <c r="J276" s="121"/>
      <c r="K276" s="121">
        <v>0</v>
      </c>
      <c r="L276" s="125">
        <v>31.86</v>
      </c>
      <c r="M276" s="477">
        <f t="shared" si="12"/>
        <v>0</v>
      </c>
      <c r="N276" s="54"/>
      <c r="O276" s="189"/>
      <c r="P276" s="189"/>
      <c r="Q276" s="190"/>
      <c r="R276" s="191"/>
      <c r="S276" s="123"/>
      <c r="T276" s="123"/>
      <c r="U276" s="123"/>
      <c r="V276" s="125"/>
      <c r="W276" s="125"/>
      <c r="X276" s="28" t="s">
        <v>54</v>
      </c>
      <c r="Y276" s="125"/>
      <c r="Z276" s="125" t="s">
        <v>54</v>
      </c>
    </row>
    <row r="277" spans="1:29" s="183" customFormat="1" hidden="1">
      <c r="A277" s="156"/>
      <c r="C277" s="125" t="s">
        <v>88</v>
      </c>
      <c r="D277" s="184"/>
      <c r="E277" s="257" t="s">
        <v>351</v>
      </c>
      <c r="F277" s="549"/>
      <c r="G277" s="196"/>
      <c r="H277" s="121">
        <v>0</v>
      </c>
      <c r="I277" s="121"/>
      <c r="J277" s="121"/>
      <c r="K277" s="121">
        <v>0</v>
      </c>
      <c r="L277" s="125">
        <v>13.05</v>
      </c>
      <c r="M277" s="477">
        <f t="shared" si="12"/>
        <v>0</v>
      </c>
      <c r="N277" s="54"/>
      <c r="O277" s="189"/>
      <c r="P277" s="189"/>
      <c r="Q277" s="190"/>
      <c r="R277" s="191"/>
      <c r="S277" s="123"/>
      <c r="T277" s="123"/>
      <c r="U277" s="123"/>
      <c r="V277" s="125"/>
      <c r="W277" s="125"/>
      <c r="X277" s="28" t="s">
        <v>54</v>
      </c>
      <c r="Y277" s="125"/>
      <c r="Z277" s="125" t="s">
        <v>54</v>
      </c>
    </row>
    <row r="278" spans="1:29" s="183" customFormat="1" hidden="1">
      <c r="A278" s="156"/>
      <c r="C278" s="125" t="s">
        <v>88</v>
      </c>
      <c r="D278" s="184"/>
      <c r="E278" s="257" t="s">
        <v>519</v>
      </c>
      <c r="F278" s="549"/>
      <c r="G278" s="30" t="s">
        <v>907</v>
      </c>
      <c r="H278" s="121">
        <v>1</v>
      </c>
      <c r="I278" s="121"/>
      <c r="J278" s="121"/>
      <c r="K278" s="121">
        <v>1</v>
      </c>
      <c r="L278" s="128">
        <v>6.5</v>
      </c>
      <c r="M278" s="477">
        <f t="shared" si="12"/>
        <v>6.5</v>
      </c>
      <c r="N278" s="54"/>
      <c r="O278" s="189"/>
      <c r="P278" s="189"/>
      <c r="Q278" s="190"/>
      <c r="R278" s="191"/>
      <c r="S278" s="123"/>
      <c r="T278" s="123"/>
      <c r="U278" s="123"/>
      <c r="V278" s="125"/>
      <c r="W278" s="125"/>
      <c r="X278" s="28" t="s">
        <v>54</v>
      </c>
      <c r="Y278" s="125"/>
      <c r="Z278" s="125" t="s">
        <v>54</v>
      </c>
    </row>
    <row r="279" spans="1:29" s="183" customFormat="1" hidden="1">
      <c r="A279" s="156"/>
      <c r="C279" s="125" t="s">
        <v>88</v>
      </c>
      <c r="D279" s="184"/>
      <c r="E279" s="257" t="s">
        <v>515</v>
      </c>
      <c r="F279" s="549"/>
      <c r="G279" s="45" t="s">
        <v>908</v>
      </c>
      <c r="H279" s="121">
        <v>1</v>
      </c>
      <c r="I279" s="121"/>
      <c r="J279" s="121"/>
      <c r="K279" s="121">
        <v>1</v>
      </c>
      <c r="L279" s="128">
        <v>2.99</v>
      </c>
      <c r="M279" s="477">
        <f t="shared" si="12"/>
        <v>2.99</v>
      </c>
      <c r="N279" s="54"/>
      <c r="O279" s="189"/>
      <c r="P279" s="189"/>
      <c r="Q279" s="190"/>
      <c r="R279" s="191"/>
      <c r="S279" s="123"/>
      <c r="T279" s="123"/>
      <c r="U279" s="123"/>
      <c r="V279" s="125"/>
      <c r="W279" s="125"/>
      <c r="X279" s="28" t="s">
        <v>54</v>
      </c>
      <c r="Y279" s="125"/>
      <c r="Z279" s="125"/>
    </row>
    <row r="280" spans="1:29" s="183" customFormat="1" hidden="1">
      <c r="A280" s="156"/>
      <c r="C280" s="125" t="s">
        <v>88</v>
      </c>
      <c r="D280" s="184"/>
      <c r="E280" s="257" t="s">
        <v>520</v>
      </c>
      <c r="F280" s="549"/>
      <c r="G280" s="45" t="s">
        <v>909</v>
      </c>
      <c r="H280" s="121">
        <v>1</v>
      </c>
      <c r="I280" s="121"/>
      <c r="J280" s="121"/>
      <c r="K280" s="121">
        <v>1</v>
      </c>
      <c r="L280" s="128">
        <v>8.5</v>
      </c>
      <c r="M280" s="477">
        <f t="shared" si="12"/>
        <v>8.5</v>
      </c>
      <c r="N280" s="54"/>
      <c r="O280" s="189"/>
      <c r="P280" s="189"/>
      <c r="Q280" s="190"/>
      <c r="R280" s="191"/>
      <c r="S280" s="123"/>
      <c r="T280" s="123"/>
      <c r="U280" s="123"/>
      <c r="V280" s="125"/>
      <c r="W280" s="125"/>
      <c r="X280" s="28" t="s">
        <v>54</v>
      </c>
      <c r="Y280" s="125"/>
      <c r="Z280" s="125" t="s">
        <v>54</v>
      </c>
    </row>
    <row r="281" spans="1:29" s="15" customFormat="1" hidden="1">
      <c r="A281" s="14"/>
      <c r="C281" s="125" t="s">
        <v>88</v>
      </c>
      <c r="D281" s="197"/>
      <c r="E281" s="198" t="s">
        <v>481</v>
      </c>
      <c r="F281" s="548"/>
      <c r="G281" s="199" t="s">
        <v>687</v>
      </c>
      <c r="H281" s="283">
        <v>0</v>
      </c>
      <c r="I281" s="283"/>
      <c r="J281" s="283"/>
      <c r="K281" s="283">
        <v>0</v>
      </c>
      <c r="L281" s="200">
        <v>4</v>
      </c>
      <c r="M281" s="477">
        <f t="shared" si="12"/>
        <v>0</v>
      </c>
      <c r="N281" s="17"/>
      <c r="O281" s="18"/>
      <c r="P281" s="18"/>
      <c r="Q281" s="92"/>
      <c r="R281" s="166"/>
      <c r="S281" s="16"/>
      <c r="T281" s="16"/>
      <c r="U281" s="16"/>
      <c r="V281" s="16"/>
      <c r="W281" s="16"/>
      <c r="X281" s="28" t="s">
        <v>54</v>
      </c>
      <c r="Y281" s="16"/>
      <c r="Z281" s="16"/>
    </row>
    <row r="282" spans="1:29" s="15" customFormat="1" hidden="1">
      <c r="A282" s="14"/>
      <c r="C282" s="30" t="s">
        <v>88</v>
      </c>
      <c r="D282" s="197" t="s">
        <v>16</v>
      </c>
      <c r="E282" s="198" t="s">
        <v>311</v>
      </c>
      <c r="F282" s="548"/>
      <c r="G282" s="199" t="s">
        <v>312</v>
      </c>
      <c r="H282" s="282">
        <v>4</v>
      </c>
      <c r="I282" s="282"/>
      <c r="J282" s="282"/>
      <c r="K282" s="282">
        <v>4</v>
      </c>
      <c r="L282" s="200">
        <v>3.91</v>
      </c>
      <c r="M282" s="483">
        <f t="shared" si="12"/>
        <v>15.64</v>
      </c>
      <c r="N282" s="17"/>
      <c r="O282" s="18"/>
      <c r="P282" s="18"/>
      <c r="Q282" s="92"/>
      <c r="R282" s="166"/>
      <c r="S282" s="16"/>
      <c r="T282" s="16"/>
      <c r="U282" s="16"/>
      <c r="V282" s="16"/>
      <c r="W282" s="16"/>
      <c r="X282" s="28" t="s">
        <v>216</v>
      </c>
      <c r="Y282" s="16"/>
      <c r="Z282" s="16"/>
    </row>
    <row r="283" spans="1:29" s="15" customFormat="1" hidden="1">
      <c r="A283" s="14"/>
      <c r="C283" s="30" t="s">
        <v>88</v>
      </c>
      <c r="D283" s="197"/>
      <c r="E283" s="198" t="s">
        <v>313</v>
      </c>
      <c r="F283" s="548"/>
      <c r="G283" s="45" t="s">
        <v>910</v>
      </c>
      <c r="H283" s="282">
        <v>4</v>
      </c>
      <c r="I283" s="282"/>
      <c r="J283" s="282"/>
      <c r="K283" s="282">
        <v>4</v>
      </c>
      <c r="L283" s="200">
        <v>1.6</v>
      </c>
      <c r="M283" s="483">
        <f t="shared" si="12"/>
        <v>6.4</v>
      </c>
      <c r="N283" s="17"/>
      <c r="O283" s="18"/>
      <c r="P283" s="18"/>
      <c r="Q283" s="92"/>
      <c r="R283" s="166"/>
      <c r="S283" s="16"/>
      <c r="U283" s="16"/>
      <c r="V283" s="16"/>
      <c r="W283" s="16"/>
      <c r="X283" s="28" t="s">
        <v>216</v>
      </c>
      <c r="Y283" s="16"/>
      <c r="Z283" s="16"/>
    </row>
    <row r="284" spans="1:29" hidden="1">
      <c r="C284" s="30" t="s">
        <v>88</v>
      </c>
      <c r="D284" s="256"/>
      <c r="E284" s="198" t="s">
        <v>315</v>
      </c>
      <c r="F284" s="548"/>
      <c r="G284" s="199" t="s">
        <v>316</v>
      </c>
      <c r="H284" s="282">
        <v>3</v>
      </c>
      <c r="I284" s="282"/>
      <c r="J284" s="282"/>
      <c r="K284" s="282">
        <v>3</v>
      </c>
      <c r="L284" s="261">
        <v>3.16</v>
      </c>
      <c r="M284" s="483">
        <f t="shared" si="12"/>
        <v>9.48</v>
      </c>
      <c r="X284" s="28" t="s">
        <v>216</v>
      </c>
      <c r="AA284" s="4"/>
      <c r="AB284" s="4"/>
      <c r="AC284" s="4"/>
    </row>
    <row r="285" spans="1:29" s="183" customFormat="1" hidden="1">
      <c r="A285" s="156"/>
      <c r="C285" s="125" t="s">
        <v>160</v>
      </c>
      <c r="D285" s="169" t="s">
        <v>166</v>
      </c>
      <c r="E285" s="343"/>
      <c r="F285" s="550"/>
      <c r="G285" s="344"/>
      <c r="H285" s="52">
        <v>1</v>
      </c>
      <c r="I285" s="52"/>
      <c r="J285" s="52"/>
      <c r="K285" s="52">
        <v>1</v>
      </c>
      <c r="L285" s="261">
        <v>1200</v>
      </c>
      <c r="M285" s="483">
        <f t="shared" si="12"/>
        <v>1200</v>
      </c>
      <c r="N285" s="54"/>
      <c r="O285" s="5"/>
      <c r="P285" s="5"/>
      <c r="Q285" s="161"/>
      <c r="R285" s="88"/>
      <c r="S285" s="125"/>
      <c r="U285" s="125"/>
      <c r="V285" s="125"/>
      <c r="W285" s="125"/>
      <c r="X285" s="125"/>
      <c r="Y285" s="125"/>
      <c r="Z285" s="125"/>
    </row>
    <row r="286" spans="1:29" s="183" customFormat="1">
      <c r="A286" s="328"/>
      <c r="B286" s="329"/>
      <c r="C286" s="168"/>
      <c r="D286" s="398"/>
      <c r="E286" s="399"/>
      <c r="F286" s="551"/>
      <c r="G286" s="400"/>
      <c r="H286" s="401"/>
      <c r="I286" s="401"/>
      <c r="J286" s="401"/>
      <c r="K286" s="468"/>
      <c r="L286" s="402"/>
      <c r="M286" s="499"/>
      <c r="N286" s="331"/>
      <c r="O286" s="332">
        <f>SUM(M266:M286)</f>
        <v>1433.09</v>
      </c>
      <c r="P286" s="5"/>
      <c r="Q286" s="161"/>
      <c r="R286" s="88"/>
      <c r="S286" s="125"/>
      <c r="U286" s="125"/>
      <c r="V286" s="125"/>
      <c r="W286" s="125"/>
      <c r="X286" s="125"/>
      <c r="Y286" s="125"/>
      <c r="Z286" s="125"/>
    </row>
    <row r="287" spans="1:29">
      <c r="A287" s="14" t="s">
        <v>956</v>
      </c>
      <c r="B287" s="4" t="s">
        <v>57</v>
      </c>
      <c r="C287" s="30" t="s">
        <v>83</v>
      </c>
      <c r="D287" s="193" t="s">
        <v>479</v>
      </c>
      <c r="E287" s="193" t="s">
        <v>479</v>
      </c>
      <c r="F287" s="508" t="s">
        <v>1160</v>
      </c>
      <c r="G287" s="56">
        <v>57800</v>
      </c>
      <c r="H287" s="19">
        <v>1</v>
      </c>
      <c r="K287" s="19">
        <v>1</v>
      </c>
      <c r="L287" s="58">
        <v>16</v>
      </c>
      <c r="M287" s="500">
        <f t="shared" si="12"/>
        <v>16</v>
      </c>
      <c r="U287" s="194" t="s">
        <v>54</v>
      </c>
      <c r="AA287" s="4"/>
      <c r="AB287" s="4"/>
      <c r="AC287" s="4"/>
    </row>
    <row r="288" spans="1:29" s="59" customFormat="1" hidden="1">
      <c r="A288" s="14"/>
      <c r="C288" s="30" t="s">
        <v>88</v>
      </c>
      <c r="D288" s="193" t="s">
        <v>456</v>
      </c>
      <c r="E288" s="55" t="s">
        <v>319</v>
      </c>
      <c r="F288" s="522"/>
      <c r="G288" s="56"/>
      <c r="H288" s="46">
        <v>0.1</v>
      </c>
      <c r="I288" s="46"/>
      <c r="J288" s="46"/>
      <c r="K288" s="46">
        <v>0.1</v>
      </c>
      <c r="L288" s="159">
        <v>47.87</v>
      </c>
      <c r="M288" s="500">
        <f t="shared" si="12"/>
        <v>4.7869999999999999</v>
      </c>
      <c r="N288" s="242"/>
      <c r="O288" s="5"/>
      <c r="P288" s="5"/>
      <c r="Q288" s="32"/>
      <c r="R288" s="33"/>
      <c r="S288" s="30"/>
      <c r="U288" s="61"/>
      <c r="V288" s="61"/>
      <c r="W288" s="61"/>
      <c r="X288" s="28" t="s">
        <v>54</v>
      </c>
      <c r="Y288" s="61"/>
      <c r="Z288" s="61"/>
    </row>
    <row r="289" spans="1:29" s="59" customFormat="1" hidden="1">
      <c r="A289" s="14"/>
      <c r="C289" s="125" t="s">
        <v>88</v>
      </c>
      <c r="D289" s="55" t="s">
        <v>255</v>
      </c>
      <c r="E289" s="55" t="s">
        <v>498</v>
      </c>
      <c r="F289" s="522"/>
      <c r="G289" s="56" t="s">
        <v>915</v>
      </c>
      <c r="H289" s="46">
        <v>1</v>
      </c>
      <c r="I289" s="46"/>
      <c r="J289" s="46"/>
      <c r="K289" s="46">
        <v>1</v>
      </c>
      <c r="L289" s="159">
        <v>16.7</v>
      </c>
      <c r="M289" s="500">
        <f t="shared" si="12"/>
        <v>16.7</v>
      </c>
      <c r="N289" s="242"/>
      <c r="O289" s="5"/>
      <c r="P289" s="5"/>
      <c r="Q289" s="32"/>
      <c r="R289" s="33"/>
      <c r="S289" s="30"/>
      <c r="U289" s="61"/>
      <c r="V289" s="61"/>
      <c r="W289" s="61"/>
      <c r="X289" s="28" t="s">
        <v>54</v>
      </c>
      <c r="Y289" s="61"/>
      <c r="Z289" s="61"/>
    </row>
    <row r="290" spans="1:29" s="59" customFormat="1" hidden="1">
      <c r="A290" s="14"/>
      <c r="C290" s="125" t="s">
        <v>88</v>
      </c>
      <c r="D290" s="55"/>
      <c r="E290" s="55" t="s">
        <v>500</v>
      </c>
      <c r="F290" s="522"/>
      <c r="G290" s="56" t="s">
        <v>916</v>
      </c>
      <c r="H290" s="46">
        <v>1</v>
      </c>
      <c r="I290" s="46"/>
      <c r="J290" s="46"/>
      <c r="K290" s="46">
        <v>1</v>
      </c>
      <c r="L290" s="159">
        <v>20.89</v>
      </c>
      <c r="M290" s="500">
        <f t="shared" si="12"/>
        <v>20.89</v>
      </c>
      <c r="N290" s="242"/>
      <c r="O290" s="5"/>
      <c r="P290" s="5"/>
      <c r="Q290" s="32"/>
      <c r="R290" s="33"/>
      <c r="S290" s="30"/>
      <c r="U290" s="61"/>
      <c r="V290" s="61"/>
      <c r="W290" s="61"/>
      <c r="X290" s="28" t="s">
        <v>54</v>
      </c>
      <c r="Y290" s="61"/>
      <c r="Z290" s="61"/>
    </row>
    <row r="291" spans="1:29" s="59" customFormat="1" hidden="1">
      <c r="A291" s="14"/>
      <c r="C291" s="125" t="s">
        <v>88</v>
      </c>
      <c r="D291" s="55"/>
      <c r="E291" s="55" t="s">
        <v>590</v>
      </c>
      <c r="F291" s="522"/>
      <c r="G291" s="56"/>
      <c r="H291" s="46">
        <v>1</v>
      </c>
      <c r="I291" s="46"/>
      <c r="J291" s="46"/>
      <c r="K291" s="46">
        <v>1</v>
      </c>
      <c r="L291" s="159">
        <v>20.89</v>
      </c>
      <c r="M291" s="500">
        <f t="shared" si="12"/>
        <v>20.89</v>
      </c>
      <c r="N291" s="242"/>
      <c r="O291" s="5"/>
      <c r="P291" s="5"/>
      <c r="Q291" s="32"/>
      <c r="R291" s="33"/>
      <c r="S291" s="30"/>
      <c r="U291" s="61"/>
      <c r="V291" s="61"/>
      <c r="W291" s="61"/>
      <c r="X291" s="28" t="s">
        <v>54</v>
      </c>
      <c r="Y291" s="61"/>
      <c r="Z291" s="61"/>
    </row>
    <row r="292" spans="1:29" s="59" customFormat="1" hidden="1">
      <c r="A292" s="14"/>
      <c r="C292" s="125" t="s">
        <v>88</v>
      </c>
      <c r="D292" s="55"/>
      <c r="E292" s="55" t="s">
        <v>693</v>
      </c>
      <c r="F292" s="522"/>
      <c r="G292" s="45" t="s">
        <v>911</v>
      </c>
      <c r="H292" s="46">
        <v>1</v>
      </c>
      <c r="I292" s="46"/>
      <c r="J292" s="46"/>
      <c r="K292" s="46">
        <v>1</v>
      </c>
      <c r="L292" s="159">
        <v>7.99</v>
      </c>
      <c r="M292" s="500">
        <f t="shared" si="12"/>
        <v>7.99</v>
      </c>
      <c r="N292" s="242"/>
      <c r="O292" s="5"/>
      <c r="P292" s="5"/>
      <c r="Q292" s="32"/>
      <c r="R292" s="33"/>
      <c r="S292" s="30"/>
      <c r="U292" s="61"/>
      <c r="V292" s="61"/>
      <c r="W292" s="61"/>
      <c r="X292" s="28"/>
      <c r="Y292" s="61"/>
      <c r="Z292" s="61"/>
    </row>
    <row r="293" spans="1:29" s="183" customFormat="1" hidden="1">
      <c r="A293" s="156"/>
      <c r="C293" s="125" t="s">
        <v>862</v>
      </c>
      <c r="D293" s="193"/>
      <c r="E293" s="55" t="s">
        <v>236</v>
      </c>
      <c r="F293" s="522"/>
      <c r="G293" s="56" t="s">
        <v>256</v>
      </c>
      <c r="H293" s="39">
        <v>2</v>
      </c>
      <c r="I293" s="39"/>
      <c r="J293" s="39"/>
      <c r="K293" s="39">
        <v>2</v>
      </c>
      <c r="L293" s="54">
        <v>20</v>
      </c>
      <c r="M293" s="483">
        <f t="shared" si="12"/>
        <v>40</v>
      </c>
      <c r="N293" s="54"/>
      <c r="O293" s="160"/>
      <c r="P293" s="160"/>
      <c r="Q293" s="161"/>
      <c r="R293" s="88"/>
      <c r="S293" s="125"/>
      <c r="U293" s="28" t="s">
        <v>54</v>
      </c>
      <c r="V293" s="125"/>
      <c r="W293" s="125"/>
      <c r="Y293" s="125"/>
      <c r="Z293" s="125"/>
    </row>
    <row r="294" spans="1:29" s="183" customFormat="1" hidden="1">
      <c r="A294" s="156"/>
      <c r="C294" s="125" t="s">
        <v>862</v>
      </c>
      <c r="D294" s="193"/>
      <c r="E294" s="55" t="s">
        <v>237</v>
      </c>
      <c r="F294" s="522"/>
      <c r="G294" s="56" t="s">
        <v>257</v>
      </c>
      <c r="H294" s="39">
        <v>4</v>
      </c>
      <c r="I294" s="39"/>
      <c r="J294" s="39"/>
      <c r="K294" s="39">
        <v>4</v>
      </c>
      <c r="L294" s="54">
        <v>30</v>
      </c>
      <c r="M294" s="483">
        <f t="shared" si="12"/>
        <v>120</v>
      </c>
      <c r="N294" s="54"/>
      <c r="O294" s="160"/>
      <c r="P294" s="160"/>
      <c r="Q294" s="161"/>
      <c r="R294" s="88"/>
      <c r="S294" s="125"/>
      <c r="U294" s="28" t="s">
        <v>54</v>
      </c>
      <c r="V294" s="125"/>
      <c r="W294" s="125"/>
      <c r="Y294" s="125"/>
      <c r="Z294" s="125"/>
    </row>
    <row r="295" spans="1:29" s="59" customFormat="1">
      <c r="A295" s="14"/>
      <c r="B295" s="59" t="s">
        <v>161</v>
      </c>
      <c r="C295" s="61" t="s">
        <v>320</v>
      </c>
      <c r="D295" s="193" t="s">
        <v>161</v>
      </c>
      <c r="E295" s="55" t="s">
        <v>321</v>
      </c>
      <c r="F295" s="522" t="s">
        <v>1149</v>
      </c>
      <c r="G295" s="56"/>
      <c r="H295" s="46">
        <v>1</v>
      </c>
      <c r="I295" s="46"/>
      <c r="J295" s="46"/>
      <c r="K295" s="46">
        <v>1</v>
      </c>
      <c r="L295" s="159">
        <v>336.36</v>
      </c>
      <c r="M295" s="500">
        <f t="shared" si="12"/>
        <v>336.36</v>
      </c>
      <c r="N295" s="242"/>
      <c r="O295" s="5"/>
      <c r="P295" s="5"/>
      <c r="Q295" s="32">
        <v>62.5</v>
      </c>
      <c r="R295" s="33">
        <f>Q295*K295</f>
        <v>62.5</v>
      </c>
      <c r="S295" s="30" t="s">
        <v>389</v>
      </c>
      <c r="U295" s="61"/>
      <c r="V295" s="61"/>
      <c r="W295" s="61"/>
      <c r="X295" s="61"/>
      <c r="Y295" s="61"/>
      <c r="Z295" s="218" t="s">
        <v>54</v>
      </c>
    </row>
    <row r="296" spans="1:29" s="44" customFormat="1" hidden="1">
      <c r="A296" s="139"/>
      <c r="C296" s="45" t="s">
        <v>322</v>
      </c>
      <c r="D296" s="193"/>
      <c r="E296" s="258" t="s">
        <v>323</v>
      </c>
      <c r="F296" s="552"/>
      <c r="G296" s="56" t="s">
        <v>484</v>
      </c>
      <c r="H296" s="40">
        <v>1</v>
      </c>
      <c r="I296" s="40"/>
      <c r="J296" s="40"/>
      <c r="K296" s="40">
        <v>1</v>
      </c>
      <c r="L296" s="127">
        <v>26.95</v>
      </c>
      <c r="M296" s="477">
        <f t="shared" si="12"/>
        <v>26.95</v>
      </c>
      <c r="N296" s="128">
        <v>3</v>
      </c>
      <c r="O296" s="129"/>
      <c r="P296" s="129"/>
      <c r="Q296" s="130"/>
      <c r="R296" s="226"/>
      <c r="S296" s="45"/>
      <c r="U296" s="45"/>
      <c r="V296" s="45"/>
      <c r="W296" s="45"/>
      <c r="X296" s="45"/>
      <c r="Y296" s="45"/>
      <c r="Z296" s="218" t="s">
        <v>629</v>
      </c>
    </row>
    <row r="297" spans="1:29" s="44" customFormat="1" hidden="1">
      <c r="A297" s="139"/>
      <c r="C297" s="45" t="s">
        <v>322</v>
      </c>
      <c r="D297" s="193"/>
      <c r="E297" s="258" t="s">
        <v>485</v>
      </c>
      <c r="F297" s="552"/>
      <c r="G297" s="56" t="s">
        <v>486</v>
      </c>
      <c r="H297" s="40">
        <v>1</v>
      </c>
      <c r="I297" s="40"/>
      <c r="J297" s="40"/>
      <c r="K297" s="40">
        <v>1</v>
      </c>
      <c r="L297" s="127">
        <v>20</v>
      </c>
      <c r="M297" s="477">
        <f t="shared" si="12"/>
        <v>20</v>
      </c>
      <c r="N297" s="128"/>
      <c r="O297" s="129"/>
      <c r="P297" s="129"/>
      <c r="Q297" s="130"/>
      <c r="R297" s="226"/>
      <c r="S297" s="45"/>
      <c r="U297" s="45"/>
      <c r="V297" s="45"/>
      <c r="W297" s="45"/>
      <c r="X297" s="45"/>
      <c r="Y297" s="45"/>
      <c r="Z297" s="218" t="s">
        <v>487</v>
      </c>
    </row>
    <row r="298" spans="1:29" s="44" customFormat="1" hidden="1">
      <c r="A298" s="139"/>
      <c r="C298" s="45" t="s">
        <v>322</v>
      </c>
      <c r="D298" s="193"/>
      <c r="E298" s="258" t="s">
        <v>488</v>
      </c>
      <c r="F298" s="552"/>
      <c r="G298" s="56" t="s">
        <v>489</v>
      </c>
      <c r="H298" s="40">
        <v>2</v>
      </c>
      <c r="I298" s="40"/>
      <c r="J298" s="40"/>
      <c r="K298" s="40">
        <v>2</v>
      </c>
      <c r="L298" s="127">
        <v>6.95</v>
      </c>
      <c r="M298" s="477">
        <f t="shared" si="12"/>
        <v>13.9</v>
      </c>
      <c r="N298" s="128"/>
      <c r="O298" s="129"/>
      <c r="P298" s="129"/>
      <c r="Q298" s="130"/>
      <c r="R298" s="226"/>
      <c r="S298" s="45"/>
      <c r="U298" s="45"/>
      <c r="V298" s="45"/>
      <c r="W298" s="45"/>
      <c r="X298" s="45"/>
      <c r="Y298" s="45"/>
      <c r="Z298" s="218" t="s">
        <v>54</v>
      </c>
    </row>
    <row r="299" spans="1:29" s="183" customFormat="1" hidden="1">
      <c r="A299" s="156"/>
      <c r="C299" s="125" t="s">
        <v>322</v>
      </c>
      <c r="D299" s="184"/>
      <c r="E299" s="183" t="s">
        <v>424</v>
      </c>
      <c r="F299" s="519"/>
      <c r="G299" s="196" t="s">
        <v>763</v>
      </c>
      <c r="H299" s="121">
        <v>1</v>
      </c>
      <c r="I299" s="121"/>
      <c r="J299" s="121"/>
      <c r="K299" s="121">
        <v>1</v>
      </c>
      <c r="L299" s="125">
        <v>24.95</v>
      </c>
      <c r="M299" s="477">
        <f t="shared" si="12"/>
        <v>24.95</v>
      </c>
      <c r="N299" s="54">
        <v>7.5</v>
      </c>
      <c r="O299" s="189"/>
      <c r="P299" s="189"/>
      <c r="Q299" s="190"/>
      <c r="R299" s="191"/>
      <c r="S299" s="123"/>
      <c r="U299" s="123"/>
      <c r="V299" s="125"/>
      <c r="W299" s="125"/>
      <c r="X299" s="28" t="s">
        <v>458</v>
      </c>
      <c r="Y299" s="125"/>
      <c r="Z299" s="125"/>
    </row>
    <row r="300" spans="1:29" hidden="1">
      <c r="C300" s="30" t="s">
        <v>322</v>
      </c>
      <c r="E300" s="55" t="s">
        <v>799</v>
      </c>
      <c r="F300" s="522"/>
      <c r="G300" s="138" t="s">
        <v>800</v>
      </c>
      <c r="H300" s="121">
        <v>1</v>
      </c>
      <c r="I300" s="121"/>
      <c r="J300" s="121"/>
      <c r="K300" s="121">
        <v>1</v>
      </c>
      <c r="L300" s="243">
        <v>13.95</v>
      </c>
      <c r="M300" s="477">
        <f t="shared" si="12"/>
        <v>13.95</v>
      </c>
      <c r="O300" s="129"/>
      <c r="P300" s="129"/>
      <c r="Q300" s="130"/>
      <c r="R300" s="226"/>
      <c r="S300" s="45"/>
      <c r="U300" s="45"/>
      <c r="X300" s="28"/>
      <c r="AA300" s="4"/>
      <c r="AB300" s="4"/>
      <c r="AC300" s="4"/>
    </row>
    <row r="301" spans="1:29" s="44" customFormat="1" hidden="1">
      <c r="A301" s="139"/>
      <c r="C301" s="45" t="s">
        <v>585</v>
      </c>
      <c r="D301" s="193"/>
      <c r="E301" s="258" t="s">
        <v>324</v>
      </c>
      <c r="F301" s="552"/>
      <c r="G301" s="253" t="s">
        <v>912</v>
      </c>
      <c r="H301" s="40">
        <v>2</v>
      </c>
      <c r="I301" s="40"/>
      <c r="J301" s="40"/>
      <c r="K301" s="40">
        <v>2</v>
      </c>
      <c r="L301" s="127">
        <v>4.99</v>
      </c>
      <c r="M301" s="477">
        <f t="shared" si="12"/>
        <v>9.98</v>
      </c>
      <c r="N301" s="128"/>
      <c r="O301" s="129"/>
      <c r="P301" s="129"/>
      <c r="Q301" s="130"/>
      <c r="R301" s="226"/>
      <c r="S301" s="45"/>
      <c r="U301" s="45"/>
      <c r="V301" s="45"/>
      <c r="W301" s="45"/>
      <c r="X301" s="28" t="s">
        <v>54</v>
      </c>
      <c r="Y301" s="45"/>
      <c r="Z301" s="218" t="s">
        <v>54</v>
      </c>
    </row>
    <row r="302" spans="1:29" s="44" customFormat="1" hidden="1">
      <c r="A302" s="139"/>
      <c r="C302" s="45" t="s">
        <v>238</v>
      </c>
      <c r="D302" s="193"/>
      <c r="E302" s="258" t="s">
        <v>325</v>
      </c>
      <c r="F302" s="552"/>
      <c r="G302" s="56" t="s">
        <v>326</v>
      </c>
      <c r="H302" s="40">
        <v>1</v>
      </c>
      <c r="I302" s="40"/>
      <c r="J302" s="40"/>
      <c r="K302" s="40">
        <v>1</v>
      </c>
      <c r="L302" s="127">
        <v>45</v>
      </c>
      <c r="M302" s="477">
        <f t="shared" si="12"/>
        <v>45</v>
      </c>
      <c r="N302" s="128"/>
      <c r="O302" s="129"/>
      <c r="P302" s="129"/>
      <c r="Q302" s="130"/>
      <c r="R302" s="226"/>
      <c r="S302" s="45"/>
      <c r="U302" s="45"/>
      <c r="V302" s="45"/>
      <c r="W302" s="45"/>
      <c r="X302" s="45"/>
      <c r="Y302" s="45"/>
      <c r="Z302" s="218" t="s">
        <v>54</v>
      </c>
    </row>
    <row r="303" spans="1:29" s="44" customFormat="1" hidden="1">
      <c r="A303" s="139"/>
      <c r="C303" s="45" t="s">
        <v>83</v>
      </c>
      <c r="D303" s="193"/>
      <c r="E303" s="55" t="s">
        <v>327</v>
      </c>
      <c r="F303" s="522"/>
      <c r="G303" s="45">
        <v>54430</v>
      </c>
      <c r="H303" s="40">
        <v>2</v>
      </c>
      <c r="I303" s="40"/>
      <c r="J303" s="40"/>
      <c r="K303" s="40">
        <v>2</v>
      </c>
      <c r="L303" s="128">
        <v>15</v>
      </c>
      <c r="M303" s="477">
        <f t="shared" si="12"/>
        <v>30</v>
      </c>
      <c r="N303" s="128"/>
      <c r="O303" s="129"/>
      <c r="P303" s="129"/>
      <c r="Q303" s="130"/>
      <c r="R303" s="226"/>
      <c r="S303" s="45"/>
      <c r="U303" s="194" t="s">
        <v>54</v>
      </c>
      <c r="V303" s="45"/>
      <c r="W303" s="123"/>
      <c r="X303" s="45"/>
      <c r="Y303" s="45"/>
      <c r="Z303" s="218" t="s">
        <v>54</v>
      </c>
    </row>
    <row r="304" spans="1:29" s="44" customFormat="1" hidden="1">
      <c r="A304" s="139"/>
      <c r="C304" s="45" t="s">
        <v>83</v>
      </c>
      <c r="D304" s="193"/>
      <c r="E304" s="55" t="s">
        <v>328</v>
      </c>
      <c r="F304" s="522"/>
      <c r="G304" s="56" t="s">
        <v>329</v>
      </c>
      <c r="H304" s="284">
        <v>1</v>
      </c>
      <c r="I304" s="284"/>
      <c r="J304" s="284"/>
      <c r="K304" s="284">
        <v>1</v>
      </c>
      <c r="L304" s="227">
        <v>11.91</v>
      </c>
      <c r="M304" s="477">
        <f t="shared" si="12"/>
        <v>11.91</v>
      </c>
      <c r="N304" s="128"/>
      <c r="O304" s="129"/>
      <c r="P304" s="129"/>
      <c r="Q304" s="130"/>
      <c r="R304" s="226"/>
      <c r="S304" s="45"/>
      <c r="U304" s="194" t="s">
        <v>54</v>
      </c>
      <c r="V304" s="45"/>
      <c r="W304" s="45"/>
      <c r="X304" s="45"/>
      <c r="Y304" s="45"/>
      <c r="Z304" s="218" t="s">
        <v>54</v>
      </c>
    </row>
    <row r="305" spans="1:29" s="44" customFormat="1" hidden="1">
      <c r="A305" s="139"/>
      <c r="C305" s="45" t="s">
        <v>88</v>
      </c>
      <c r="D305" s="259" t="s">
        <v>480</v>
      </c>
      <c r="E305" s="260" t="s">
        <v>782</v>
      </c>
      <c r="F305" s="553"/>
      <c r="G305" s="45" t="s">
        <v>913</v>
      </c>
      <c r="H305" s="40">
        <v>1</v>
      </c>
      <c r="I305" s="40"/>
      <c r="J305" s="40"/>
      <c r="K305" s="40">
        <v>1</v>
      </c>
      <c r="L305" s="185">
        <v>2.25</v>
      </c>
      <c r="M305" s="477">
        <f t="shared" si="12"/>
        <v>2.25</v>
      </c>
      <c r="N305" s="128"/>
      <c r="O305" s="129"/>
      <c r="P305" s="129"/>
      <c r="Q305" s="130"/>
      <c r="R305" s="226"/>
      <c r="S305" s="45"/>
      <c r="U305" s="45"/>
      <c r="V305" s="55"/>
      <c r="X305" s="28" t="s">
        <v>429</v>
      </c>
      <c r="Y305" s="128"/>
      <c r="Z305" s="218" t="s">
        <v>54</v>
      </c>
    </row>
    <row r="306" spans="1:29" s="44" customFormat="1" hidden="1">
      <c r="A306" s="139"/>
      <c r="C306" s="45" t="s">
        <v>88</v>
      </c>
      <c r="D306" s="259"/>
      <c r="E306" s="260" t="s">
        <v>783</v>
      </c>
      <c r="F306" s="553"/>
      <c r="G306" s="345" t="s">
        <v>917</v>
      </c>
      <c r="H306" s="40">
        <v>1</v>
      </c>
      <c r="I306" s="40"/>
      <c r="J306" s="40"/>
      <c r="K306" s="40">
        <v>1</v>
      </c>
      <c r="L306" s="185">
        <v>17.73</v>
      </c>
      <c r="M306" s="477">
        <f t="shared" si="12"/>
        <v>17.73</v>
      </c>
      <c r="N306" s="128"/>
      <c r="O306" s="129"/>
      <c r="P306" s="129"/>
      <c r="Q306" s="130"/>
      <c r="R306" s="226"/>
      <c r="S306" s="45"/>
      <c r="U306" s="45"/>
      <c r="V306" s="55"/>
      <c r="X306" s="28" t="s">
        <v>592</v>
      </c>
      <c r="Y306" s="128"/>
      <c r="Z306" s="218" t="s">
        <v>54</v>
      </c>
    </row>
    <row r="307" spans="1:29" s="44" customFormat="1" hidden="1">
      <c r="A307" s="139"/>
      <c r="C307" s="45" t="s">
        <v>88</v>
      </c>
      <c r="D307" s="259"/>
      <c r="E307" s="257" t="s">
        <v>335</v>
      </c>
      <c r="F307" s="549"/>
      <c r="G307" s="45" t="s">
        <v>914</v>
      </c>
      <c r="H307" s="40">
        <v>1</v>
      </c>
      <c r="I307" s="40"/>
      <c r="J307" s="40"/>
      <c r="K307" s="40">
        <v>1</v>
      </c>
      <c r="L307" s="127">
        <v>2.5</v>
      </c>
      <c r="M307" s="477">
        <f t="shared" si="12"/>
        <v>2.5</v>
      </c>
      <c r="N307" s="128"/>
      <c r="O307" s="129"/>
      <c r="P307" s="129"/>
      <c r="Q307" s="130"/>
      <c r="R307" s="226"/>
      <c r="S307" s="45"/>
      <c r="U307" s="45"/>
      <c r="V307" s="55"/>
      <c r="X307" s="28" t="s">
        <v>591</v>
      </c>
      <c r="Y307" s="128"/>
      <c r="Z307" s="218" t="s">
        <v>54</v>
      </c>
    </row>
    <row r="308" spans="1:29" s="44" customFormat="1" hidden="1">
      <c r="A308" s="139"/>
      <c r="C308" s="45" t="s">
        <v>337</v>
      </c>
      <c r="D308" s="193"/>
      <c r="E308" s="258" t="s">
        <v>338</v>
      </c>
      <c r="F308" s="552"/>
      <c r="G308" s="56" t="s">
        <v>339</v>
      </c>
      <c r="H308" s="40">
        <v>1</v>
      </c>
      <c r="I308" s="40"/>
      <c r="J308" s="40"/>
      <c r="K308" s="40">
        <v>1</v>
      </c>
      <c r="L308" s="127">
        <v>375</v>
      </c>
      <c r="M308" s="477">
        <f t="shared" si="12"/>
        <v>375</v>
      </c>
      <c r="N308" s="128">
        <v>17.5</v>
      </c>
      <c r="O308" s="129"/>
      <c r="P308" s="129"/>
      <c r="Q308" s="130"/>
      <c r="R308" s="226"/>
      <c r="S308" s="45" t="s">
        <v>389</v>
      </c>
      <c r="U308" s="45"/>
      <c r="V308" s="55"/>
      <c r="Y308" s="128"/>
      <c r="Z308" s="28" t="s">
        <v>54</v>
      </c>
    </row>
    <row r="309" spans="1:29" hidden="1">
      <c r="C309" s="30" t="s">
        <v>83</v>
      </c>
      <c r="E309" s="55" t="s">
        <v>762</v>
      </c>
      <c r="F309" s="522"/>
      <c r="G309" s="138" t="s">
        <v>330</v>
      </c>
      <c r="H309" s="121">
        <v>1</v>
      </c>
      <c r="I309" s="121"/>
      <c r="J309" s="121"/>
      <c r="K309" s="121">
        <v>1</v>
      </c>
      <c r="L309" s="243">
        <v>8.27</v>
      </c>
      <c r="M309" s="474">
        <f>L309*K309</f>
        <v>8.27</v>
      </c>
      <c r="O309" s="129"/>
      <c r="P309" s="129"/>
      <c r="Q309" s="130"/>
      <c r="R309" s="226"/>
      <c r="S309" s="45"/>
      <c r="U309" s="194" t="s">
        <v>216</v>
      </c>
      <c r="AA309" s="4"/>
      <c r="AB309" s="4"/>
      <c r="AC309" s="4"/>
    </row>
    <row r="310" spans="1:29" hidden="1">
      <c r="C310" s="30" t="s">
        <v>83</v>
      </c>
      <c r="E310" s="55" t="s">
        <v>331</v>
      </c>
      <c r="F310" s="522"/>
      <c r="G310" s="138" t="s">
        <v>332</v>
      </c>
      <c r="H310" s="121">
        <v>3</v>
      </c>
      <c r="I310" s="121"/>
      <c r="J310" s="121"/>
      <c r="K310" s="121">
        <v>3</v>
      </c>
      <c r="L310" s="243">
        <v>15.5</v>
      </c>
      <c r="M310" s="474">
        <f>L310*K310</f>
        <v>46.5</v>
      </c>
      <c r="O310" s="129"/>
      <c r="P310" s="129"/>
      <c r="Q310" s="130"/>
      <c r="R310" s="226"/>
      <c r="S310" s="45"/>
      <c r="U310" s="194" t="s">
        <v>54</v>
      </c>
      <c r="AA310" s="4"/>
      <c r="AB310" s="4"/>
      <c r="AC310" s="4"/>
    </row>
    <row r="311" spans="1:29" s="154" customFormat="1">
      <c r="A311" s="177"/>
      <c r="B311" s="192" t="s">
        <v>470</v>
      </c>
      <c r="C311" s="178" t="s">
        <v>320</v>
      </c>
      <c r="D311" s="179" t="s">
        <v>469</v>
      </c>
      <c r="E311" s="192" t="s">
        <v>340</v>
      </c>
      <c r="F311" s="473" t="s">
        <v>1150</v>
      </c>
      <c r="G311" s="181"/>
      <c r="H311" s="281">
        <v>3</v>
      </c>
      <c r="I311" s="281"/>
      <c r="J311" s="281"/>
      <c r="K311" s="281">
        <v>3</v>
      </c>
      <c r="L311" s="182">
        <v>202.71</v>
      </c>
      <c r="M311" s="489">
        <f t="shared" si="12"/>
        <v>608.13</v>
      </c>
      <c r="N311" s="127"/>
      <c r="O311" s="189"/>
      <c r="P311" s="189"/>
      <c r="Q311" s="190"/>
      <c r="R311" s="191"/>
      <c r="S311" s="123" t="s">
        <v>389</v>
      </c>
      <c r="U311" s="123"/>
      <c r="V311" s="123"/>
      <c r="W311" s="123"/>
      <c r="X311" s="123"/>
      <c r="Y311" s="123"/>
      <c r="Z311" s="125" t="s">
        <v>54</v>
      </c>
    </row>
    <row r="312" spans="1:29" s="154" customFormat="1">
      <c r="A312" s="177"/>
      <c r="B312" s="192"/>
      <c r="C312" s="178" t="s">
        <v>320</v>
      </c>
      <c r="D312" s="179"/>
      <c r="E312" s="180" t="s">
        <v>341</v>
      </c>
      <c r="F312" s="554" t="s">
        <v>341</v>
      </c>
      <c r="G312" s="181"/>
      <c r="H312" s="281">
        <v>1</v>
      </c>
      <c r="I312" s="281"/>
      <c r="J312" s="281"/>
      <c r="K312" s="281">
        <v>1</v>
      </c>
      <c r="L312" s="182">
        <v>67.27</v>
      </c>
      <c r="M312" s="489">
        <f t="shared" si="12"/>
        <v>67.27</v>
      </c>
      <c r="N312" s="127"/>
      <c r="O312" s="189"/>
      <c r="P312" s="189"/>
      <c r="Q312" s="190"/>
      <c r="R312" s="191"/>
      <c r="S312" s="123" t="s">
        <v>389</v>
      </c>
      <c r="U312" s="123"/>
      <c r="V312" s="123"/>
      <c r="W312" s="123"/>
      <c r="X312" s="123"/>
      <c r="Y312" s="123"/>
      <c r="Z312" s="125" t="s">
        <v>54</v>
      </c>
    </row>
    <row r="313" spans="1:29" s="59" customFormat="1" hidden="1">
      <c r="A313" s="14"/>
      <c r="B313" s="211" t="s">
        <v>491</v>
      </c>
      <c r="C313" s="212" t="s">
        <v>83</v>
      </c>
      <c r="D313" s="213" t="s">
        <v>490</v>
      </c>
      <c r="E313" s="214" t="s">
        <v>581</v>
      </c>
      <c r="F313" s="555"/>
      <c r="G313" s="215" t="s">
        <v>342</v>
      </c>
      <c r="H313" s="85">
        <v>1</v>
      </c>
      <c r="I313" s="85"/>
      <c r="J313" s="85"/>
      <c r="K313" s="85">
        <v>1</v>
      </c>
      <c r="L313" s="216">
        <v>37.25</v>
      </c>
      <c r="M313" s="501">
        <f t="shared" si="12"/>
        <v>37.25</v>
      </c>
      <c r="N313" s="217"/>
      <c r="O313" s="5"/>
      <c r="P313" s="5"/>
      <c r="Q313" s="32"/>
      <c r="R313" s="33"/>
      <c r="S313" s="30"/>
      <c r="U313" s="218" t="s">
        <v>216</v>
      </c>
      <c r="V313" s="61"/>
      <c r="X313" s="61"/>
      <c r="Y313" s="61"/>
      <c r="Z313" s="61"/>
    </row>
    <row r="314" spans="1:29" hidden="1">
      <c r="B314" s="207"/>
      <c r="C314" s="45" t="s">
        <v>83</v>
      </c>
      <c r="D314" s="69"/>
      <c r="E314" s="55" t="s">
        <v>576</v>
      </c>
      <c r="F314" s="522"/>
      <c r="G314" s="208" t="s">
        <v>577</v>
      </c>
      <c r="H314" s="40">
        <v>0.5</v>
      </c>
      <c r="I314" s="40"/>
      <c r="J314" s="40"/>
      <c r="K314" s="40">
        <v>0.5</v>
      </c>
      <c r="L314" s="128">
        <v>56.5</v>
      </c>
      <c r="M314" s="502">
        <f t="shared" si="12"/>
        <v>28.25</v>
      </c>
      <c r="N314" s="209"/>
      <c r="O314" s="138"/>
      <c r="P314" s="138"/>
      <c r="Q314" s="138"/>
      <c r="R314" s="210"/>
      <c r="S314" s="44"/>
      <c r="U314" s="28" t="s">
        <v>54</v>
      </c>
      <c r="W314" s="4"/>
      <c r="AA314" s="4"/>
      <c r="AB314" s="4"/>
      <c r="AC314" s="4"/>
    </row>
    <row r="315" spans="1:29" hidden="1">
      <c r="B315" s="207"/>
      <c r="C315" s="45" t="s">
        <v>83</v>
      </c>
      <c r="D315" s="69"/>
      <c r="E315" s="55" t="s">
        <v>580</v>
      </c>
      <c r="F315" s="522"/>
      <c r="G315" s="208" t="s">
        <v>343</v>
      </c>
      <c r="H315" s="40">
        <v>0.5</v>
      </c>
      <c r="I315" s="40"/>
      <c r="J315" s="40"/>
      <c r="K315" s="40">
        <v>0.5</v>
      </c>
      <c r="L315" s="128">
        <v>56.5</v>
      </c>
      <c r="M315" s="502">
        <f t="shared" si="12"/>
        <v>28.25</v>
      </c>
      <c r="N315" s="209"/>
      <c r="O315" s="138"/>
      <c r="P315" s="138"/>
      <c r="Q315" s="138"/>
      <c r="R315" s="210"/>
      <c r="S315" s="44"/>
      <c r="U315" s="28" t="s">
        <v>54</v>
      </c>
      <c r="W315" s="4"/>
      <c r="AA315" s="4"/>
      <c r="AB315" s="4"/>
      <c r="AC315" s="4"/>
    </row>
    <row r="316" spans="1:29" hidden="1">
      <c r="B316" s="207"/>
      <c r="C316" s="45" t="s">
        <v>83</v>
      </c>
      <c r="D316" s="69"/>
      <c r="E316" s="55" t="s">
        <v>570</v>
      </c>
      <c r="F316" s="522"/>
      <c r="G316" s="208" t="s">
        <v>571</v>
      </c>
      <c r="H316" s="40">
        <v>1</v>
      </c>
      <c r="I316" s="40"/>
      <c r="J316" s="40"/>
      <c r="K316" s="40">
        <v>1</v>
      </c>
      <c r="L316" s="128">
        <v>56.5</v>
      </c>
      <c r="M316" s="502">
        <f t="shared" si="12"/>
        <v>56.5</v>
      </c>
      <c r="N316" s="209"/>
      <c r="O316" s="138"/>
      <c r="P316" s="138"/>
      <c r="Q316" s="138"/>
      <c r="R316" s="210"/>
      <c r="S316" s="44"/>
      <c r="U316" s="28" t="s">
        <v>54</v>
      </c>
      <c r="W316" s="4"/>
      <c r="AA316" s="4"/>
      <c r="AB316" s="4"/>
      <c r="AC316" s="4"/>
    </row>
    <row r="317" spans="1:29" hidden="1">
      <c r="B317" s="207"/>
      <c r="C317" s="45" t="s">
        <v>83</v>
      </c>
      <c r="D317" s="69"/>
      <c r="E317" s="55" t="s">
        <v>579</v>
      </c>
      <c r="F317" s="522"/>
      <c r="G317" s="208" t="s">
        <v>578</v>
      </c>
      <c r="H317" s="40">
        <v>0.5</v>
      </c>
      <c r="I317" s="40"/>
      <c r="J317" s="40"/>
      <c r="K317" s="40">
        <v>0.5</v>
      </c>
      <c r="L317" s="128">
        <v>80.5</v>
      </c>
      <c r="M317" s="502">
        <f t="shared" si="12"/>
        <v>40.25</v>
      </c>
      <c r="N317" s="209"/>
      <c r="O317" s="138"/>
      <c r="P317" s="138"/>
      <c r="Q317" s="138"/>
      <c r="R317" s="210"/>
      <c r="S317" s="44"/>
      <c r="U317" s="28" t="s">
        <v>54</v>
      </c>
      <c r="W317" s="4"/>
      <c r="AA317" s="4"/>
      <c r="AB317" s="4"/>
      <c r="AC317" s="4"/>
    </row>
    <row r="318" spans="1:29" hidden="1">
      <c r="B318" s="207"/>
      <c r="C318" s="45" t="s">
        <v>83</v>
      </c>
      <c r="D318" s="69"/>
      <c r="E318" s="55" t="s">
        <v>574</v>
      </c>
      <c r="F318" s="522"/>
      <c r="G318" s="208" t="s">
        <v>575</v>
      </c>
      <c r="H318" s="40">
        <v>0.5</v>
      </c>
      <c r="I318" s="40"/>
      <c r="J318" s="40"/>
      <c r="K318" s="40">
        <v>0.5</v>
      </c>
      <c r="L318" s="128">
        <v>27.5</v>
      </c>
      <c r="M318" s="502">
        <f t="shared" si="12"/>
        <v>13.75</v>
      </c>
      <c r="N318" s="209"/>
      <c r="O318" s="138"/>
      <c r="P318" s="138"/>
      <c r="Q318" s="138"/>
      <c r="R318" s="210"/>
      <c r="S318" s="44"/>
      <c r="U318" s="28" t="s">
        <v>54</v>
      </c>
      <c r="W318" s="4"/>
      <c r="AA318" s="4"/>
      <c r="AB318" s="4"/>
      <c r="AC318" s="4"/>
    </row>
    <row r="319" spans="1:29" hidden="1">
      <c r="B319" s="207"/>
      <c r="C319" s="45" t="s">
        <v>83</v>
      </c>
      <c r="D319" s="69"/>
      <c r="E319" s="55" t="s">
        <v>606</v>
      </c>
      <c r="F319" s="522"/>
      <c r="G319" s="208" t="s">
        <v>607</v>
      </c>
      <c r="H319" s="40">
        <v>0.15</v>
      </c>
      <c r="I319" s="40"/>
      <c r="J319" s="40"/>
      <c r="K319" s="40">
        <v>0.15</v>
      </c>
      <c r="L319" s="128">
        <v>144</v>
      </c>
      <c r="M319" s="502">
        <f t="shared" si="12"/>
        <v>21.599999999999998</v>
      </c>
      <c r="N319" s="209"/>
      <c r="O319" s="138"/>
      <c r="P319" s="138"/>
      <c r="Q319" s="138"/>
      <c r="R319" s="210"/>
      <c r="S319" s="44"/>
      <c r="U319" s="28" t="s">
        <v>54</v>
      </c>
      <c r="W319" s="4"/>
      <c r="AA319" s="4"/>
      <c r="AB319" s="4"/>
      <c r="AC319" s="4"/>
    </row>
    <row r="320" spans="1:29" hidden="1">
      <c r="B320" s="207"/>
      <c r="C320" s="45" t="s">
        <v>83</v>
      </c>
      <c r="D320" s="69"/>
      <c r="E320" s="55" t="s">
        <v>572</v>
      </c>
      <c r="F320" s="522"/>
      <c r="G320" s="208" t="s">
        <v>573</v>
      </c>
      <c r="H320" s="40">
        <v>0.8</v>
      </c>
      <c r="I320" s="40"/>
      <c r="J320" s="40"/>
      <c r="K320" s="40">
        <v>0.8</v>
      </c>
      <c r="L320" s="127">
        <v>62</v>
      </c>
      <c r="M320" s="502">
        <f t="shared" si="12"/>
        <v>49.6</v>
      </c>
      <c r="N320" s="209"/>
      <c r="O320" s="138"/>
      <c r="P320" s="138"/>
      <c r="Q320" s="138"/>
      <c r="R320" s="210"/>
      <c r="S320" s="45"/>
      <c r="U320" s="28" t="s">
        <v>54</v>
      </c>
      <c r="W320" s="4"/>
      <c r="AA320" s="4"/>
      <c r="AB320" s="4"/>
      <c r="AC320" s="4"/>
    </row>
    <row r="321" spans="1:29" hidden="1">
      <c r="B321" s="207"/>
      <c r="C321" s="45" t="s">
        <v>83</v>
      </c>
      <c r="D321" s="69"/>
      <c r="E321" s="55" t="s">
        <v>569</v>
      </c>
      <c r="F321" s="522"/>
      <c r="G321" s="208" t="s">
        <v>344</v>
      </c>
      <c r="H321" s="40">
        <v>0.5</v>
      </c>
      <c r="I321" s="40"/>
      <c r="J321" s="40"/>
      <c r="K321" s="40">
        <v>0.5</v>
      </c>
      <c r="L321" s="128">
        <v>27</v>
      </c>
      <c r="M321" s="502">
        <f t="shared" si="12"/>
        <v>13.5</v>
      </c>
      <c r="N321" s="209"/>
      <c r="O321" s="138"/>
      <c r="P321" s="138"/>
      <c r="Q321" s="138"/>
      <c r="R321" s="210"/>
      <c r="S321" s="45"/>
      <c r="U321" s="28" t="s">
        <v>54</v>
      </c>
      <c r="W321" s="4"/>
      <c r="AA321" s="4"/>
      <c r="AB321" s="4"/>
      <c r="AC321" s="4"/>
    </row>
    <row r="322" spans="1:29" hidden="1">
      <c r="B322" s="219"/>
      <c r="C322" s="220" t="s">
        <v>83</v>
      </c>
      <c r="D322" s="221"/>
      <c r="E322" s="222" t="s">
        <v>568</v>
      </c>
      <c r="F322" s="556"/>
      <c r="G322" s="223" t="s">
        <v>345</v>
      </c>
      <c r="H322" s="285">
        <v>0.5</v>
      </c>
      <c r="I322" s="285"/>
      <c r="J322" s="285"/>
      <c r="K322" s="285">
        <v>0.5</v>
      </c>
      <c r="L322" s="224">
        <v>89.5</v>
      </c>
      <c r="M322" s="503">
        <f t="shared" si="12"/>
        <v>44.75</v>
      </c>
      <c r="N322" s="225"/>
      <c r="O322" s="138"/>
      <c r="P322" s="138"/>
      <c r="Q322" s="138"/>
      <c r="R322" s="210"/>
      <c r="S322" s="45"/>
      <c r="U322" s="28" t="s">
        <v>54</v>
      </c>
      <c r="W322" s="4"/>
      <c r="AA322" s="4"/>
      <c r="AB322" s="4"/>
      <c r="AC322" s="4"/>
    </row>
    <row r="323" spans="1:29">
      <c r="B323" s="264" t="s">
        <v>114</v>
      </c>
      <c r="C323" s="265" t="s">
        <v>83</v>
      </c>
      <c r="D323" s="266" t="s">
        <v>84</v>
      </c>
      <c r="E323" s="314" t="s">
        <v>85</v>
      </c>
      <c r="F323" s="512" t="s">
        <v>1151</v>
      </c>
      <c r="G323" s="265" t="s">
        <v>86</v>
      </c>
      <c r="H323" s="287">
        <v>2</v>
      </c>
      <c r="I323" s="287"/>
      <c r="J323" s="287"/>
      <c r="K323" s="287">
        <v>2</v>
      </c>
      <c r="L323" s="268">
        <v>96.77</v>
      </c>
      <c r="M323" s="481">
        <f t="shared" si="12"/>
        <v>193.54</v>
      </c>
      <c r="N323" s="269"/>
      <c r="U323" s="28" t="s">
        <v>54</v>
      </c>
      <c r="W323" s="4"/>
      <c r="AA323" s="4"/>
      <c r="AB323" s="4"/>
      <c r="AC323" s="4"/>
    </row>
    <row r="324" spans="1:29" s="183" customFormat="1" hidden="1">
      <c r="A324" s="156"/>
      <c r="B324" s="288"/>
      <c r="C324" s="123" t="s">
        <v>238</v>
      </c>
      <c r="D324" s="147"/>
      <c r="E324" s="154" t="s">
        <v>922</v>
      </c>
      <c r="F324" s="476"/>
      <c r="G324" s="123" t="s">
        <v>240</v>
      </c>
      <c r="H324" s="286">
        <v>6</v>
      </c>
      <c r="I324" s="286"/>
      <c r="J324" s="286"/>
      <c r="K324" s="286">
        <v>6</v>
      </c>
      <c r="L324" s="127">
        <v>7.3</v>
      </c>
      <c r="M324" s="477">
        <f t="shared" si="12"/>
        <v>43.8</v>
      </c>
      <c r="N324" s="272"/>
      <c r="O324" s="160"/>
      <c r="P324" s="160"/>
      <c r="Q324" s="161"/>
      <c r="R324" s="88"/>
      <c r="S324" s="125"/>
      <c r="T324" s="125"/>
      <c r="U324" s="125"/>
      <c r="V324" s="125"/>
      <c r="W324" s="125" t="s">
        <v>54</v>
      </c>
      <c r="X324" s="125"/>
      <c r="Y324" s="125"/>
      <c r="Z324" s="125"/>
    </row>
    <row r="325" spans="1:29" hidden="1">
      <c r="B325" s="207"/>
      <c r="C325" s="45" t="s">
        <v>238</v>
      </c>
      <c r="D325" s="69"/>
      <c r="E325" s="44" t="s">
        <v>241</v>
      </c>
      <c r="F325" s="513"/>
      <c r="G325" s="45" t="s">
        <v>240</v>
      </c>
      <c r="H325" s="40">
        <v>2</v>
      </c>
      <c r="I325" s="40"/>
      <c r="J325" s="40"/>
      <c r="K325" s="40">
        <v>2</v>
      </c>
      <c r="L325" s="127">
        <v>5.9</v>
      </c>
      <c r="M325" s="474">
        <f t="shared" si="12"/>
        <v>11.8</v>
      </c>
      <c r="N325" s="209"/>
      <c r="W325" s="30" t="s">
        <v>54</v>
      </c>
      <c r="AA325" s="4"/>
      <c r="AB325" s="4"/>
      <c r="AC325" s="4"/>
    </row>
    <row r="326" spans="1:29" hidden="1">
      <c r="B326" s="207"/>
      <c r="C326" s="45" t="s">
        <v>238</v>
      </c>
      <c r="D326" s="69"/>
      <c r="E326" s="44" t="s">
        <v>242</v>
      </c>
      <c r="F326" s="513"/>
      <c r="G326" s="45" t="s">
        <v>243</v>
      </c>
      <c r="H326" s="40">
        <v>2</v>
      </c>
      <c r="I326" s="40"/>
      <c r="J326" s="40"/>
      <c r="K326" s="40">
        <v>2</v>
      </c>
      <c r="L326" s="127">
        <v>8.6</v>
      </c>
      <c r="M326" s="474">
        <f t="shared" si="12"/>
        <v>17.2</v>
      </c>
      <c r="N326" s="209"/>
      <c r="O326" s="129"/>
      <c r="P326" s="129"/>
      <c r="Q326" s="130"/>
      <c r="R326" s="226"/>
      <c r="S326" s="45"/>
      <c r="U326" s="45"/>
      <c r="W326" s="30" t="s">
        <v>54</v>
      </c>
      <c r="AA326" s="4"/>
      <c r="AB326" s="4"/>
      <c r="AC326" s="4"/>
    </row>
    <row r="327" spans="1:29" hidden="1">
      <c r="B327" s="207"/>
      <c r="C327" s="45" t="s">
        <v>238</v>
      </c>
      <c r="D327" s="69"/>
      <c r="E327" s="44" t="s">
        <v>87</v>
      </c>
      <c r="F327" s="513"/>
      <c r="G327" s="45" t="s">
        <v>244</v>
      </c>
      <c r="H327" s="40">
        <v>1</v>
      </c>
      <c r="I327" s="40"/>
      <c r="J327" s="40"/>
      <c r="K327" s="40">
        <v>1</v>
      </c>
      <c r="L327" s="128">
        <v>11.9</v>
      </c>
      <c r="M327" s="474">
        <f t="shared" si="12"/>
        <v>11.9</v>
      </c>
      <c r="N327" s="209"/>
      <c r="O327" s="129"/>
      <c r="P327" s="129"/>
      <c r="Q327" s="130"/>
      <c r="R327" s="226"/>
      <c r="S327" s="45"/>
      <c r="U327" s="45"/>
      <c r="W327" s="30" t="s">
        <v>216</v>
      </c>
      <c r="AA327" s="4"/>
      <c r="AB327" s="4"/>
      <c r="AC327" s="4"/>
    </row>
    <row r="328" spans="1:29" hidden="1">
      <c r="B328" s="207" t="s">
        <v>346</v>
      </c>
      <c r="C328" s="45" t="s">
        <v>83</v>
      </c>
      <c r="D328" s="69"/>
      <c r="E328" s="44" t="s">
        <v>347</v>
      </c>
      <c r="F328" s="513"/>
      <c r="G328" s="45" t="s">
        <v>550</v>
      </c>
      <c r="H328" s="40">
        <v>2</v>
      </c>
      <c r="I328" s="40"/>
      <c r="J328" s="40"/>
      <c r="K328" s="40">
        <v>2</v>
      </c>
      <c r="L328" s="128">
        <v>3.33</v>
      </c>
      <c r="M328" s="474">
        <f t="shared" si="12"/>
        <v>6.66</v>
      </c>
      <c r="N328" s="209"/>
      <c r="O328" s="129"/>
      <c r="P328" s="129"/>
      <c r="Q328" s="130"/>
      <c r="R328" s="226"/>
      <c r="S328" s="45"/>
      <c r="U328" s="194" t="s">
        <v>626</v>
      </c>
      <c r="AA328" s="4"/>
      <c r="AB328" s="4"/>
      <c r="AC328" s="4"/>
    </row>
    <row r="329" spans="1:29" hidden="1">
      <c r="B329" s="219"/>
      <c r="C329" s="220" t="s">
        <v>83</v>
      </c>
      <c r="D329" s="221"/>
      <c r="E329" s="289" t="s">
        <v>348</v>
      </c>
      <c r="F329" s="514"/>
      <c r="G329" s="220" t="s">
        <v>551</v>
      </c>
      <c r="H329" s="285">
        <v>6</v>
      </c>
      <c r="I329" s="285"/>
      <c r="J329" s="285"/>
      <c r="K329" s="285">
        <v>6</v>
      </c>
      <c r="L329" s="224">
        <v>1.3</v>
      </c>
      <c r="M329" s="482">
        <f t="shared" si="12"/>
        <v>7.8000000000000007</v>
      </c>
      <c r="N329" s="225"/>
      <c r="O329" s="129"/>
      <c r="P329" s="129"/>
      <c r="Q329" s="130"/>
      <c r="R329" s="226"/>
      <c r="S329" s="45"/>
      <c r="U329" s="194" t="s">
        <v>625</v>
      </c>
      <c r="AA329" s="4"/>
      <c r="AB329" s="4"/>
      <c r="AC329" s="4"/>
    </row>
    <row r="330" spans="1:29">
      <c r="B330" s="264" t="s">
        <v>132</v>
      </c>
      <c r="C330" s="265" t="s">
        <v>218</v>
      </c>
      <c r="D330" s="266" t="s">
        <v>131</v>
      </c>
      <c r="E330" s="267" t="s">
        <v>245</v>
      </c>
      <c r="F330" s="557" t="s">
        <v>1152</v>
      </c>
      <c r="G330" s="265" t="s">
        <v>246</v>
      </c>
      <c r="H330" s="63">
        <v>2</v>
      </c>
      <c r="I330" s="63"/>
      <c r="J330" s="63"/>
      <c r="K330" s="63">
        <v>2</v>
      </c>
      <c r="L330" s="268">
        <v>34.01</v>
      </c>
      <c r="M330" s="481">
        <f t="shared" ref="M330:M343" si="13">L330*K330</f>
        <v>68.02</v>
      </c>
      <c r="N330" s="269"/>
      <c r="O330" s="45"/>
      <c r="P330" s="45"/>
      <c r="Q330" s="45"/>
      <c r="R330" s="270"/>
      <c r="S330" s="44"/>
      <c r="U330" s="128"/>
      <c r="Y330" s="30" t="s">
        <v>54</v>
      </c>
      <c r="AA330" s="4"/>
      <c r="AB330" s="4"/>
      <c r="AC330" s="4"/>
    </row>
    <row r="331" spans="1:29" hidden="1">
      <c r="B331" s="207"/>
      <c r="C331" s="45" t="s">
        <v>218</v>
      </c>
      <c r="D331" s="69" t="s">
        <v>133</v>
      </c>
      <c r="E331" s="270" t="s">
        <v>247</v>
      </c>
      <c r="F331" s="558"/>
      <c r="G331" s="45" t="s">
        <v>219</v>
      </c>
      <c r="H331" s="40">
        <v>4</v>
      </c>
      <c r="I331" s="40"/>
      <c r="J331" s="40"/>
      <c r="K331" s="40">
        <v>4</v>
      </c>
      <c r="L331" s="128">
        <v>55.36</v>
      </c>
      <c r="M331" s="474">
        <f t="shared" si="13"/>
        <v>221.44</v>
      </c>
      <c r="N331" s="209"/>
      <c r="O331" s="45"/>
      <c r="P331" s="45"/>
      <c r="Q331" s="45"/>
      <c r="R331" s="270"/>
      <c r="S331" s="44"/>
      <c r="U331" s="128"/>
      <c r="Y331" s="30" t="s">
        <v>54</v>
      </c>
      <c r="AA331" s="4"/>
      <c r="AB331" s="4"/>
      <c r="AC331" s="4"/>
    </row>
    <row r="332" spans="1:29" hidden="1">
      <c r="B332" s="207"/>
      <c r="C332" s="45" t="s">
        <v>218</v>
      </c>
      <c r="D332" s="69" t="s">
        <v>133</v>
      </c>
      <c r="E332" s="270" t="s">
        <v>248</v>
      </c>
      <c r="F332" s="558"/>
      <c r="G332" s="45" t="s">
        <v>220</v>
      </c>
      <c r="H332" s="40">
        <v>1</v>
      </c>
      <c r="I332" s="40"/>
      <c r="J332" s="40"/>
      <c r="K332" s="40">
        <v>1</v>
      </c>
      <c r="L332" s="128">
        <v>34.97</v>
      </c>
      <c r="M332" s="474">
        <f t="shared" si="13"/>
        <v>34.97</v>
      </c>
      <c r="N332" s="209"/>
      <c r="O332" s="45"/>
      <c r="P332" s="45"/>
      <c r="Q332" s="45"/>
      <c r="R332" s="270"/>
      <c r="S332" s="44"/>
      <c r="U332" s="128"/>
      <c r="Y332" s="30" t="s">
        <v>54</v>
      </c>
      <c r="AA332" s="4"/>
      <c r="AB332" s="4"/>
      <c r="AC332" s="4"/>
    </row>
    <row r="333" spans="1:29" hidden="1">
      <c r="B333" s="207"/>
      <c r="C333" s="45" t="s">
        <v>218</v>
      </c>
      <c r="D333" s="69" t="s">
        <v>135</v>
      </c>
      <c r="E333" s="270" t="s">
        <v>920</v>
      </c>
      <c r="F333" s="558"/>
      <c r="G333" s="45" t="s">
        <v>350</v>
      </c>
      <c r="H333" s="40">
        <v>1</v>
      </c>
      <c r="I333" s="40"/>
      <c r="J333" s="40"/>
      <c r="K333" s="40">
        <v>1</v>
      </c>
      <c r="L333" s="127">
        <v>16.350000000000001</v>
      </c>
      <c r="M333" s="474">
        <f>L333*K333</f>
        <v>16.350000000000001</v>
      </c>
      <c r="N333" s="209" t="s">
        <v>349</v>
      </c>
      <c r="O333" s="45"/>
      <c r="P333" s="45"/>
      <c r="Q333" s="270"/>
      <c r="R333" s="270"/>
      <c r="S333" s="44"/>
      <c r="U333" s="128"/>
      <c r="Y333" s="30" t="s">
        <v>54</v>
      </c>
      <c r="AA333" s="4"/>
      <c r="AB333" s="4"/>
      <c r="AC333" s="4"/>
    </row>
    <row r="334" spans="1:29" hidden="1">
      <c r="B334" s="207"/>
      <c r="C334" s="45" t="s">
        <v>218</v>
      </c>
      <c r="D334" s="69" t="s">
        <v>134</v>
      </c>
      <c r="E334" s="270" t="s">
        <v>249</v>
      </c>
      <c r="F334" s="558"/>
      <c r="G334" s="45" t="s">
        <v>250</v>
      </c>
      <c r="H334" s="40">
        <v>6</v>
      </c>
      <c r="I334" s="40"/>
      <c r="J334" s="40"/>
      <c r="K334" s="40">
        <v>6</v>
      </c>
      <c r="L334" s="128">
        <v>18.34</v>
      </c>
      <c r="M334" s="474">
        <f>L334*K334</f>
        <v>110.03999999999999</v>
      </c>
      <c r="N334" s="209" t="s">
        <v>349</v>
      </c>
      <c r="O334" s="45"/>
      <c r="P334" s="45"/>
      <c r="Q334" s="45"/>
      <c r="R334" s="270"/>
      <c r="S334" s="44"/>
      <c r="U334" s="128"/>
      <c r="Y334" s="30" t="s">
        <v>54</v>
      </c>
      <c r="AA334" s="4"/>
      <c r="AB334" s="4"/>
      <c r="AC334" s="4"/>
    </row>
    <row r="335" spans="1:29" hidden="1">
      <c r="B335" s="207"/>
      <c r="C335" s="45" t="s">
        <v>218</v>
      </c>
      <c r="D335" s="69" t="s">
        <v>221</v>
      </c>
      <c r="E335" s="270" t="s">
        <v>780</v>
      </c>
      <c r="F335" s="558"/>
      <c r="G335" s="45" t="s">
        <v>781</v>
      </c>
      <c r="H335" s="40">
        <v>1</v>
      </c>
      <c r="I335" s="40"/>
      <c r="J335" s="40"/>
      <c r="K335" s="40">
        <v>1</v>
      </c>
      <c r="L335" s="128">
        <v>19.57</v>
      </c>
      <c r="M335" s="474">
        <f t="shared" si="13"/>
        <v>19.57</v>
      </c>
      <c r="N335" s="209"/>
      <c r="O335" s="45"/>
      <c r="P335" s="45"/>
      <c r="Q335" s="45"/>
      <c r="R335" s="270"/>
      <c r="S335" s="44"/>
      <c r="U335" s="128"/>
      <c r="Y335" s="30" t="s">
        <v>54</v>
      </c>
      <c r="AA335" s="4"/>
      <c r="AB335" s="4"/>
      <c r="AC335" s="4"/>
    </row>
    <row r="336" spans="1:29" hidden="1">
      <c r="B336" s="219"/>
      <c r="C336" s="220" t="s">
        <v>218</v>
      </c>
      <c r="D336" s="221" t="s">
        <v>222</v>
      </c>
      <c r="E336" s="271" t="s">
        <v>251</v>
      </c>
      <c r="F336" s="559"/>
      <c r="G336" s="220" t="s">
        <v>252</v>
      </c>
      <c r="H336" s="285">
        <v>2</v>
      </c>
      <c r="I336" s="285"/>
      <c r="J336" s="285"/>
      <c r="K336" s="285">
        <v>2</v>
      </c>
      <c r="L336" s="224">
        <v>10.96</v>
      </c>
      <c r="M336" s="482">
        <f t="shared" si="13"/>
        <v>21.92</v>
      </c>
      <c r="N336" s="225"/>
      <c r="O336" s="45"/>
      <c r="P336" s="45"/>
      <c r="Q336" s="45"/>
      <c r="R336" s="270"/>
      <c r="S336" s="44"/>
      <c r="U336" s="128"/>
      <c r="Y336" s="30" t="s">
        <v>54</v>
      </c>
      <c r="AA336" s="4"/>
      <c r="AB336" s="4"/>
      <c r="AC336" s="4"/>
    </row>
    <row r="337" spans="1:29">
      <c r="B337" s="264" t="s">
        <v>962</v>
      </c>
      <c r="C337" s="265" t="s">
        <v>206</v>
      </c>
      <c r="D337" s="266" t="s">
        <v>755</v>
      </c>
      <c r="E337" s="314" t="s">
        <v>455</v>
      </c>
      <c r="F337" s="512" t="s">
        <v>962</v>
      </c>
      <c r="G337" s="265"/>
      <c r="H337" s="63">
        <v>1</v>
      </c>
      <c r="I337" s="63"/>
      <c r="J337" s="63"/>
      <c r="K337" s="63">
        <v>1</v>
      </c>
      <c r="L337" s="268">
        <v>10</v>
      </c>
      <c r="M337" s="481">
        <f t="shared" si="13"/>
        <v>10</v>
      </c>
      <c r="N337" s="269"/>
      <c r="Z337" s="28"/>
      <c r="AA337" s="4"/>
      <c r="AB337" s="4"/>
      <c r="AC337" s="4"/>
    </row>
    <row r="338" spans="1:29" ht="16.5" hidden="1" customHeight="1">
      <c r="B338" s="207"/>
      <c r="C338" s="45"/>
      <c r="D338" s="69" t="s">
        <v>755</v>
      </c>
      <c r="E338" s="44" t="s">
        <v>761</v>
      </c>
      <c r="F338" s="513"/>
      <c r="G338" s="45"/>
      <c r="H338" s="40">
        <v>1</v>
      </c>
      <c r="I338" s="40"/>
      <c r="J338" s="40"/>
      <c r="K338" s="40">
        <v>1</v>
      </c>
      <c r="L338" s="128">
        <v>10</v>
      </c>
      <c r="M338" s="474">
        <f t="shared" si="13"/>
        <v>10</v>
      </c>
      <c r="N338" s="209"/>
      <c r="Z338" s="28"/>
      <c r="AA338" s="4"/>
      <c r="AB338" s="4"/>
      <c r="AC338" s="4"/>
    </row>
    <row r="339" spans="1:29" hidden="1">
      <c r="A339" s="156"/>
      <c r="B339" s="207"/>
      <c r="C339" s="45" t="s">
        <v>352</v>
      </c>
      <c r="D339" s="69" t="s">
        <v>115</v>
      </c>
      <c r="E339" s="44" t="s">
        <v>353</v>
      </c>
      <c r="F339" s="513"/>
      <c r="G339" s="45" t="s">
        <v>354</v>
      </c>
      <c r="H339" s="40">
        <v>0.1</v>
      </c>
      <c r="I339" s="40"/>
      <c r="J339" s="40"/>
      <c r="K339" s="40">
        <v>0.1</v>
      </c>
      <c r="L339" s="128">
        <v>85</v>
      </c>
      <c r="M339" s="474">
        <f>L339*K339</f>
        <v>8.5</v>
      </c>
      <c r="N339" s="209"/>
      <c r="Z339" s="28" t="s">
        <v>372</v>
      </c>
      <c r="AA339" s="4"/>
      <c r="AB339" s="4"/>
      <c r="AC339" s="4"/>
    </row>
    <row r="340" spans="1:29" hidden="1">
      <c r="A340" s="156"/>
      <c r="B340" s="207"/>
      <c r="C340" s="45" t="s">
        <v>352</v>
      </c>
      <c r="D340" s="69" t="s">
        <v>355</v>
      </c>
      <c r="E340" s="44"/>
      <c r="F340" s="513"/>
      <c r="G340" s="45" t="s">
        <v>356</v>
      </c>
      <c r="H340" s="40">
        <v>1</v>
      </c>
      <c r="I340" s="40"/>
      <c r="J340" s="40"/>
      <c r="K340" s="40">
        <v>1</v>
      </c>
      <c r="L340" s="128">
        <v>20</v>
      </c>
      <c r="M340" s="474">
        <f>L340*K340</f>
        <v>20</v>
      </c>
      <c r="N340" s="209"/>
      <c r="Z340" s="28" t="s">
        <v>371</v>
      </c>
      <c r="AA340" s="4"/>
      <c r="AB340" s="4"/>
      <c r="AC340" s="4"/>
    </row>
    <row r="341" spans="1:29" hidden="1">
      <c r="A341" s="156"/>
      <c r="B341" s="207"/>
      <c r="C341" s="45" t="s">
        <v>352</v>
      </c>
      <c r="D341" s="69" t="s">
        <v>357</v>
      </c>
      <c r="E341" s="44"/>
      <c r="F341" s="513"/>
      <c r="G341" s="45" t="s">
        <v>358</v>
      </c>
      <c r="H341" s="40">
        <v>1</v>
      </c>
      <c r="I341" s="40"/>
      <c r="J341" s="40"/>
      <c r="K341" s="40">
        <v>1</v>
      </c>
      <c r="L341" s="128">
        <v>1.68</v>
      </c>
      <c r="M341" s="474">
        <f>L341*K341</f>
        <v>1.68</v>
      </c>
      <c r="N341" s="209">
        <v>30</v>
      </c>
      <c r="Z341" s="28" t="s">
        <v>371</v>
      </c>
      <c r="AA341" s="4"/>
      <c r="AB341" s="4"/>
      <c r="AC341" s="4"/>
    </row>
    <row r="342" spans="1:29" hidden="1">
      <c r="A342" s="156"/>
      <c r="B342" s="207"/>
      <c r="C342" s="45" t="s">
        <v>524</v>
      </c>
      <c r="D342" s="44" t="s">
        <v>964</v>
      </c>
      <c r="E342" s="44" t="s">
        <v>963</v>
      </c>
      <c r="F342" s="513"/>
      <c r="G342" s="45"/>
      <c r="H342" s="40">
        <v>1</v>
      </c>
      <c r="I342" s="40"/>
      <c r="J342" s="40"/>
      <c r="K342" s="40">
        <v>1</v>
      </c>
      <c r="L342" s="128">
        <v>120</v>
      </c>
      <c r="M342" s="474">
        <f t="shared" ref="M342" si="14">L342*K342</f>
        <v>120</v>
      </c>
      <c r="N342" s="209"/>
      <c r="Z342" s="28"/>
      <c r="AA342" s="4"/>
      <c r="AB342" s="4"/>
      <c r="AC342" s="4"/>
    </row>
    <row r="343" spans="1:29" hidden="1">
      <c r="B343" s="219"/>
      <c r="C343" s="220" t="s">
        <v>524</v>
      </c>
      <c r="D343" s="289" t="s">
        <v>525</v>
      </c>
      <c r="E343" s="289" t="s">
        <v>923</v>
      </c>
      <c r="F343" s="514"/>
      <c r="G343" s="220"/>
      <c r="H343" s="285">
        <v>1</v>
      </c>
      <c r="I343" s="285"/>
      <c r="J343" s="285"/>
      <c r="K343" s="285">
        <v>1</v>
      </c>
      <c r="L343" s="224">
        <v>200</v>
      </c>
      <c r="M343" s="482">
        <f t="shared" si="13"/>
        <v>200</v>
      </c>
      <c r="N343" s="225"/>
      <c r="Z343" s="28" t="s">
        <v>54</v>
      </c>
      <c r="AA343" s="4"/>
      <c r="AB343" s="4"/>
      <c r="AC343" s="4"/>
    </row>
    <row r="344" spans="1:29">
      <c r="A344" s="328"/>
      <c r="B344" s="329"/>
      <c r="C344" s="168"/>
      <c r="D344" s="330"/>
      <c r="E344" s="393"/>
      <c r="F344" s="560"/>
      <c r="G344" s="394"/>
      <c r="H344" s="395"/>
      <c r="I344" s="395"/>
      <c r="J344" s="395"/>
      <c r="K344" s="470"/>
      <c r="L344" s="342"/>
      <c r="M344" s="498"/>
      <c r="N344" s="331"/>
      <c r="O344" s="332">
        <f>SUM(M287:M343)</f>
        <v>3396.797</v>
      </c>
      <c r="AA344" s="4"/>
      <c r="AB344" s="4"/>
      <c r="AC344" s="4"/>
    </row>
    <row r="345" spans="1:29">
      <c r="A345" s="14" t="s">
        <v>957</v>
      </c>
      <c r="B345" s="4" t="s">
        <v>139</v>
      </c>
      <c r="C345" s="30" t="s">
        <v>22</v>
      </c>
      <c r="D345" s="65" t="s">
        <v>477</v>
      </c>
      <c r="E345" s="4" t="s">
        <v>416</v>
      </c>
      <c r="F345" s="508" t="s">
        <v>1153</v>
      </c>
      <c r="G345" s="151" t="s">
        <v>417</v>
      </c>
      <c r="H345" s="19">
        <v>1</v>
      </c>
      <c r="K345" s="19">
        <v>1</v>
      </c>
      <c r="L345" s="31">
        <v>11.3</v>
      </c>
      <c r="M345" s="449">
        <f t="shared" ref="M345:M357" si="15">L345*K345</f>
        <v>11.3</v>
      </c>
      <c r="N345" s="152"/>
      <c r="R345" s="153"/>
      <c r="S345" s="4"/>
      <c r="V345" s="28" t="s">
        <v>418</v>
      </c>
      <c r="Z345" s="4"/>
      <c r="AA345" s="4"/>
      <c r="AB345" s="4"/>
      <c r="AC345" s="4"/>
    </row>
    <row r="346" spans="1:29" hidden="1">
      <c r="A346" s="14" t="s">
        <v>958</v>
      </c>
      <c r="C346" s="30" t="s">
        <v>22</v>
      </c>
      <c r="D346" s="65" t="s">
        <v>808</v>
      </c>
      <c r="E346" s="4" t="s">
        <v>809</v>
      </c>
      <c r="G346" s="30" t="s">
        <v>810</v>
      </c>
      <c r="H346" s="19">
        <v>1</v>
      </c>
      <c r="K346" s="19">
        <v>1</v>
      </c>
      <c r="L346" s="31">
        <v>31.5</v>
      </c>
      <c r="M346" s="449">
        <f t="shared" si="15"/>
        <v>31.5</v>
      </c>
      <c r="N346" s="152"/>
      <c r="R346" s="153"/>
      <c r="S346" s="4"/>
      <c r="Z346" s="28" t="s">
        <v>458</v>
      </c>
      <c r="AA346" s="4"/>
      <c r="AB346" s="4"/>
      <c r="AC346" s="4"/>
    </row>
    <row r="347" spans="1:29" hidden="1">
      <c r="B347" s="4" t="s">
        <v>157</v>
      </c>
      <c r="C347" s="30" t="s">
        <v>158</v>
      </c>
      <c r="D347" s="65" t="s">
        <v>166</v>
      </c>
      <c r="H347" s="19">
        <v>1</v>
      </c>
      <c r="K347" s="19">
        <v>1</v>
      </c>
      <c r="L347" s="31">
        <v>746</v>
      </c>
      <c r="M347" s="449">
        <f t="shared" si="15"/>
        <v>746</v>
      </c>
      <c r="N347" s="152"/>
      <c r="R347" s="153"/>
      <c r="S347" s="4"/>
      <c r="AA347" s="4"/>
      <c r="AB347" s="4"/>
      <c r="AC347" s="4"/>
    </row>
    <row r="348" spans="1:29" hidden="1">
      <c r="C348" s="30" t="s">
        <v>421</v>
      </c>
      <c r="D348" s="65" t="s">
        <v>422</v>
      </c>
      <c r="H348" s="19">
        <v>1</v>
      </c>
      <c r="K348" s="19">
        <v>1</v>
      </c>
      <c r="L348" s="31">
        <v>11</v>
      </c>
      <c r="M348" s="449">
        <f t="shared" si="15"/>
        <v>11</v>
      </c>
      <c r="N348" s="152"/>
      <c r="R348" s="153"/>
      <c r="S348" s="4"/>
      <c r="U348" s="45"/>
      <c r="V348" s="154"/>
      <c r="W348" s="44"/>
      <c r="X348" s="44"/>
      <c r="Y348" s="155"/>
      <c r="Z348" s="28" t="s">
        <v>423</v>
      </c>
      <c r="AA348" s="4"/>
      <c r="AB348" s="4"/>
      <c r="AC348" s="4"/>
    </row>
    <row r="349" spans="1:29" hidden="1">
      <c r="C349" s="30" t="s">
        <v>217</v>
      </c>
      <c r="D349" s="65" t="s">
        <v>405</v>
      </c>
      <c r="E349" s="44" t="s">
        <v>406</v>
      </c>
      <c r="F349" s="513"/>
      <c r="G349" s="151" t="s">
        <v>853</v>
      </c>
      <c r="H349" s="19">
        <v>1</v>
      </c>
      <c r="K349" s="19">
        <v>1</v>
      </c>
      <c r="L349" s="31">
        <v>44.5</v>
      </c>
      <c r="M349" s="449">
        <f t="shared" si="15"/>
        <v>44.5</v>
      </c>
      <c r="N349" s="152"/>
      <c r="R349" s="153"/>
      <c r="S349" s="4"/>
      <c r="U349" s="45"/>
      <c r="V349" s="154"/>
      <c r="W349" s="44"/>
      <c r="X349" s="44"/>
      <c r="Y349" s="155"/>
      <c r="Z349" s="146" t="s">
        <v>487</v>
      </c>
      <c r="AA349" s="4"/>
      <c r="AB349" s="4"/>
      <c r="AC349" s="4"/>
    </row>
    <row r="350" spans="1:29" hidden="1">
      <c r="C350" s="30" t="s">
        <v>584</v>
      </c>
      <c r="D350" s="65" t="s">
        <v>476</v>
      </c>
      <c r="E350" s="4" t="s">
        <v>407</v>
      </c>
      <c r="G350" s="44" t="s">
        <v>408</v>
      </c>
      <c r="H350" s="19">
        <v>2</v>
      </c>
      <c r="K350" s="19">
        <v>2</v>
      </c>
      <c r="L350" s="31">
        <v>12.47</v>
      </c>
      <c r="M350" s="449">
        <f t="shared" si="15"/>
        <v>24.94</v>
      </c>
      <c r="N350" s="152"/>
      <c r="R350" s="153"/>
      <c r="S350" s="4"/>
      <c r="U350" s="45"/>
      <c r="V350" s="136"/>
      <c r="W350" s="123"/>
      <c r="X350" s="45"/>
      <c r="Y350" s="45"/>
      <c r="Z350" s="146" t="s">
        <v>54</v>
      </c>
      <c r="AA350" s="4"/>
      <c r="AB350" s="4"/>
      <c r="AC350" s="4"/>
    </row>
    <row r="351" spans="1:29" s="188" customFormat="1" hidden="1">
      <c r="A351" s="177"/>
      <c r="C351" s="123" t="s">
        <v>584</v>
      </c>
      <c r="D351" s="147" t="s">
        <v>442</v>
      </c>
      <c r="E351" s="188" t="s">
        <v>861</v>
      </c>
      <c r="F351" s="536"/>
      <c r="G351" s="154" t="s">
        <v>443</v>
      </c>
      <c r="H351" s="38">
        <v>1</v>
      </c>
      <c r="I351" s="38"/>
      <c r="J351" s="38"/>
      <c r="K351" s="38">
        <v>1</v>
      </c>
      <c r="L351" s="346">
        <v>24.03</v>
      </c>
      <c r="M351" s="483">
        <f t="shared" si="15"/>
        <v>24.03</v>
      </c>
      <c r="N351" s="347"/>
      <c r="O351" s="315"/>
      <c r="P351" s="315"/>
      <c r="Q351" s="316"/>
      <c r="R351" s="348"/>
      <c r="S351" s="188" t="s">
        <v>389</v>
      </c>
      <c r="U351" s="163"/>
      <c r="V351" s="163"/>
      <c r="W351" s="163"/>
      <c r="X351" s="163"/>
      <c r="Y351" s="163"/>
      <c r="Z351" s="163" t="s">
        <v>54</v>
      </c>
    </row>
    <row r="352" spans="1:29" hidden="1">
      <c r="C352" s="30" t="s">
        <v>737</v>
      </c>
      <c r="D352" s="65" t="s">
        <v>177</v>
      </c>
      <c r="E352" s="4" t="s">
        <v>159</v>
      </c>
      <c r="H352" s="19">
        <v>1</v>
      </c>
      <c r="K352" s="19">
        <v>1</v>
      </c>
      <c r="L352" s="31">
        <v>30</v>
      </c>
      <c r="M352" s="449">
        <f t="shared" si="15"/>
        <v>30</v>
      </c>
      <c r="N352" s="152"/>
      <c r="R352" s="153"/>
      <c r="S352" s="4"/>
      <c r="Z352" s="146" t="s">
        <v>54</v>
      </c>
      <c r="AA352" s="4"/>
      <c r="AB352" s="4"/>
      <c r="AC352" s="4"/>
    </row>
    <row r="353" spans="1:29" hidden="1">
      <c r="C353" s="30" t="s">
        <v>206</v>
      </c>
      <c r="E353" s="4" t="s">
        <v>1063</v>
      </c>
      <c r="H353" s="19">
        <v>1</v>
      </c>
      <c r="K353" s="19">
        <v>1</v>
      </c>
      <c r="L353" s="31">
        <v>36.32</v>
      </c>
      <c r="M353" s="449">
        <f>L353*K353</f>
        <v>36.32</v>
      </c>
      <c r="N353" s="152"/>
      <c r="R353" s="153"/>
      <c r="S353" s="4"/>
      <c r="Z353" s="146" t="s">
        <v>54</v>
      </c>
      <c r="AA353" s="4"/>
      <c r="AB353" s="4"/>
      <c r="AC353" s="4"/>
    </row>
    <row r="354" spans="1:29" hidden="1">
      <c r="C354" s="30" t="s">
        <v>737</v>
      </c>
      <c r="D354" s="65" t="s">
        <v>157</v>
      </c>
      <c r="E354" s="4" t="s">
        <v>738</v>
      </c>
      <c r="H354" s="19">
        <v>1</v>
      </c>
      <c r="K354" s="19">
        <v>1</v>
      </c>
      <c r="L354" s="31">
        <v>33.32</v>
      </c>
      <c r="M354" s="449">
        <f>L354*K354</f>
        <v>33.32</v>
      </c>
      <c r="N354" s="152"/>
      <c r="R354" s="153"/>
      <c r="S354" s="4"/>
      <c r="Z354" s="146"/>
      <c r="AA354" s="4"/>
      <c r="AB354" s="4"/>
      <c r="AC354" s="4"/>
    </row>
    <row r="355" spans="1:29" s="90" customFormat="1" hidden="1">
      <c r="A355" s="139"/>
      <c r="C355" s="45" t="s">
        <v>217</v>
      </c>
      <c r="D355" s="89" t="s">
        <v>359</v>
      </c>
      <c r="E355" s="90" t="s">
        <v>360</v>
      </c>
      <c r="F355" s="516"/>
      <c r="G355" s="140" t="s">
        <v>854</v>
      </c>
      <c r="H355" s="41">
        <v>1</v>
      </c>
      <c r="I355" s="41"/>
      <c r="J355" s="41"/>
      <c r="K355" s="41">
        <v>1</v>
      </c>
      <c r="L355" s="141">
        <v>18.95</v>
      </c>
      <c r="M355" s="449">
        <f t="shared" si="15"/>
        <v>18.95</v>
      </c>
      <c r="N355" s="142"/>
      <c r="O355" s="143"/>
      <c r="P355" s="143"/>
      <c r="Q355" s="144"/>
      <c r="R355" s="145"/>
      <c r="U355" s="91"/>
      <c r="V355" s="91"/>
      <c r="W355" s="91"/>
      <c r="X355" s="91"/>
      <c r="Y355" s="91"/>
      <c r="Z355" s="146" t="s">
        <v>54</v>
      </c>
    </row>
    <row r="356" spans="1:29" s="90" customFormat="1" hidden="1">
      <c r="A356" s="139"/>
      <c r="C356" s="45"/>
      <c r="D356" s="89" t="s">
        <v>361</v>
      </c>
      <c r="F356" s="516"/>
      <c r="G356" s="91"/>
      <c r="H356" s="41">
        <v>1</v>
      </c>
      <c r="I356" s="41"/>
      <c r="J356" s="41"/>
      <c r="K356" s="41">
        <v>1</v>
      </c>
      <c r="L356" s="141">
        <v>10</v>
      </c>
      <c r="M356" s="449">
        <f t="shared" si="15"/>
        <v>10</v>
      </c>
      <c r="N356" s="142"/>
      <c r="O356" s="143"/>
      <c r="P356" s="143"/>
      <c r="Q356" s="144"/>
      <c r="R356" s="145"/>
      <c r="U356" s="91"/>
      <c r="V356" s="91"/>
      <c r="W356" s="91"/>
      <c r="X356" s="91"/>
      <c r="Y356" s="91"/>
      <c r="Z356" s="146" t="s">
        <v>216</v>
      </c>
    </row>
    <row r="357" spans="1:29" s="90" customFormat="1" hidden="1">
      <c r="A357" s="139"/>
      <c r="C357" s="45"/>
      <c r="D357" s="89" t="s">
        <v>362</v>
      </c>
      <c r="F357" s="516"/>
      <c r="G357" s="91"/>
      <c r="H357" s="41">
        <v>1</v>
      </c>
      <c r="I357" s="41"/>
      <c r="J357" s="41"/>
      <c r="K357" s="41"/>
      <c r="L357" s="141">
        <v>10</v>
      </c>
      <c r="M357" s="449">
        <f t="shared" si="15"/>
        <v>0</v>
      </c>
      <c r="N357" s="142"/>
      <c r="O357" s="143"/>
      <c r="P357" s="143"/>
      <c r="Q357" s="144"/>
      <c r="R357" s="145"/>
      <c r="U357" s="91"/>
      <c r="V357" s="91"/>
      <c r="W357" s="91"/>
      <c r="X357" s="91"/>
      <c r="Y357" s="91"/>
      <c r="Z357" s="146" t="s">
        <v>216</v>
      </c>
    </row>
    <row r="358" spans="1:29">
      <c r="A358" s="328"/>
      <c r="B358" s="329"/>
      <c r="C358" s="168"/>
      <c r="D358" s="330"/>
      <c r="E358" s="329"/>
      <c r="F358" s="534"/>
      <c r="G358" s="168"/>
      <c r="H358" s="53"/>
      <c r="I358" s="53"/>
      <c r="J358" s="53"/>
      <c r="K358" s="459"/>
      <c r="L358" s="331"/>
      <c r="M358" s="499"/>
      <c r="N358" s="397"/>
      <c r="O358" s="332">
        <f>SUM(M345:M358)</f>
        <v>1021.8600000000001</v>
      </c>
      <c r="R358" s="33">
        <f>SUM(R345:R357)</f>
        <v>0</v>
      </c>
      <c r="S358" s="4"/>
      <c r="AA358" s="4"/>
      <c r="AB358" s="4"/>
      <c r="AC358" s="4"/>
    </row>
    <row r="359" spans="1:29" hidden="1">
      <c r="A359" s="14" t="s">
        <v>16</v>
      </c>
      <c r="C359" s="30" t="s">
        <v>82</v>
      </c>
      <c r="D359" s="65" t="s">
        <v>15</v>
      </c>
      <c r="E359" s="4" t="s">
        <v>363</v>
      </c>
      <c r="H359" s="39">
        <v>24</v>
      </c>
      <c r="I359" s="39"/>
      <c r="J359" s="39"/>
      <c r="K359" s="39">
        <v>24</v>
      </c>
      <c r="L359" s="31">
        <v>16.36</v>
      </c>
      <c r="M359" s="449">
        <f t="shared" ref="M359:M366" si="16">L359*K359</f>
        <v>392.64</v>
      </c>
      <c r="U359" s="28" t="s">
        <v>54</v>
      </c>
      <c r="AA359" s="4"/>
      <c r="AB359" s="4"/>
      <c r="AC359" s="4"/>
    </row>
    <row r="360" spans="1:29" hidden="1">
      <c r="C360" s="30" t="s">
        <v>411</v>
      </c>
      <c r="D360" s="65" t="s">
        <v>364</v>
      </c>
      <c r="E360" s="4" t="s">
        <v>654</v>
      </c>
      <c r="H360" s="39">
        <v>18</v>
      </c>
      <c r="I360" s="39"/>
      <c r="J360" s="39"/>
      <c r="K360" s="39">
        <v>18</v>
      </c>
      <c r="L360" s="54">
        <v>9.91</v>
      </c>
      <c r="M360" s="449">
        <f t="shared" si="16"/>
        <v>178.38</v>
      </c>
      <c r="AA360" s="4"/>
      <c r="AB360" s="4"/>
      <c r="AC360" s="4"/>
    </row>
    <row r="361" spans="1:29" hidden="1">
      <c r="C361" s="30" t="s">
        <v>411</v>
      </c>
      <c r="E361" s="4" t="s">
        <v>655</v>
      </c>
      <c r="H361" s="39">
        <v>18</v>
      </c>
      <c r="I361" s="39"/>
      <c r="J361" s="39"/>
      <c r="K361" s="39">
        <v>18</v>
      </c>
      <c r="L361" s="54">
        <v>13.88</v>
      </c>
      <c r="M361" s="449">
        <f t="shared" si="16"/>
        <v>249.84</v>
      </c>
      <c r="V361" s="28" t="s">
        <v>418</v>
      </c>
      <c r="AA361" s="4"/>
      <c r="AB361" s="4"/>
      <c r="AC361" s="4"/>
    </row>
    <row r="362" spans="1:29" hidden="1">
      <c r="C362" s="30" t="s">
        <v>22</v>
      </c>
      <c r="D362" s="65" t="s">
        <v>162</v>
      </c>
      <c r="E362" s="4" t="s">
        <v>163</v>
      </c>
      <c r="G362" s="30" t="s">
        <v>935</v>
      </c>
      <c r="H362" s="39">
        <v>6</v>
      </c>
      <c r="I362" s="39"/>
      <c r="J362" s="39"/>
      <c r="K362" s="39">
        <v>6</v>
      </c>
      <c r="L362" s="54">
        <v>10.41</v>
      </c>
      <c r="M362" s="449">
        <f t="shared" si="16"/>
        <v>62.46</v>
      </c>
      <c r="V362" s="28" t="s">
        <v>418</v>
      </c>
      <c r="AA362" s="4"/>
      <c r="AB362" s="4"/>
      <c r="AC362" s="4"/>
    </row>
    <row r="363" spans="1:29" hidden="1">
      <c r="C363" s="30" t="s">
        <v>1064</v>
      </c>
      <c r="D363" s="65" t="s">
        <v>1065</v>
      </c>
      <c r="E363" s="4" t="s">
        <v>1066</v>
      </c>
      <c r="H363" s="39">
        <v>24</v>
      </c>
      <c r="I363" s="39"/>
      <c r="J363" s="39"/>
      <c r="K363" s="39">
        <v>24</v>
      </c>
      <c r="L363" s="54">
        <v>0.5</v>
      </c>
      <c r="M363" s="449">
        <f t="shared" si="16"/>
        <v>12</v>
      </c>
      <c r="V363" s="28"/>
      <c r="AA363" s="4"/>
      <c r="AB363" s="4"/>
      <c r="AC363" s="4"/>
    </row>
    <row r="364" spans="1:29" hidden="1">
      <c r="E364" s="4" t="s">
        <v>1067</v>
      </c>
      <c r="H364" s="39">
        <v>12</v>
      </c>
      <c r="I364" s="39"/>
      <c r="J364" s="39"/>
      <c r="K364" s="39">
        <v>12</v>
      </c>
      <c r="L364" s="54">
        <v>1</v>
      </c>
      <c r="M364" s="449">
        <f t="shared" si="16"/>
        <v>12</v>
      </c>
      <c r="V364" s="28"/>
      <c r="AA364" s="4"/>
      <c r="AB364" s="4"/>
      <c r="AC364" s="4"/>
    </row>
    <row r="365" spans="1:29" hidden="1">
      <c r="E365" s="4" t="s">
        <v>1068</v>
      </c>
      <c r="H365" s="39">
        <v>8</v>
      </c>
      <c r="I365" s="39"/>
      <c r="J365" s="39"/>
      <c r="K365" s="39">
        <v>8</v>
      </c>
      <c r="L365" s="54">
        <v>1</v>
      </c>
      <c r="M365" s="449">
        <f t="shared" si="16"/>
        <v>8</v>
      </c>
      <c r="V365" s="28"/>
      <c r="AA365" s="4"/>
      <c r="AB365" s="4"/>
      <c r="AC365" s="4"/>
    </row>
    <row r="366" spans="1:29" hidden="1">
      <c r="D366" s="65" t="s">
        <v>415</v>
      </c>
      <c r="H366" s="39">
        <v>1</v>
      </c>
      <c r="I366" s="39"/>
      <c r="J366" s="39"/>
      <c r="K366" s="39">
        <v>1</v>
      </c>
      <c r="L366" s="54">
        <v>100</v>
      </c>
      <c r="M366" s="449">
        <f t="shared" si="16"/>
        <v>100</v>
      </c>
      <c r="AA366" s="4"/>
      <c r="AB366" s="4"/>
      <c r="AC366" s="4"/>
    </row>
    <row r="367" spans="1:29">
      <c r="A367" s="328"/>
      <c r="B367" s="329"/>
      <c r="C367" s="168"/>
      <c r="D367" s="330"/>
      <c r="E367" s="329"/>
      <c r="F367" s="534"/>
      <c r="G367" s="168"/>
      <c r="H367" s="53"/>
      <c r="I367" s="53"/>
      <c r="J367" s="53"/>
      <c r="K367" s="459"/>
      <c r="L367" s="331"/>
      <c r="M367" s="499"/>
      <c r="N367" s="331"/>
      <c r="O367" s="332">
        <f>SUM(M359:M366)</f>
        <v>1015.32</v>
      </c>
      <c r="AA367" s="4"/>
      <c r="AB367" s="4"/>
      <c r="AC367" s="4"/>
    </row>
    <row r="368" spans="1:29" hidden="1">
      <c r="A368" s="14" t="s">
        <v>365</v>
      </c>
      <c r="H368" s="39"/>
      <c r="I368" s="39"/>
      <c r="J368" s="39"/>
      <c r="L368" s="54"/>
      <c r="AA368" s="4"/>
      <c r="AB368" s="4"/>
      <c r="AC368" s="4"/>
    </row>
    <row r="369" spans="1:29" hidden="1">
      <c r="H369" s="39"/>
      <c r="I369" s="39"/>
      <c r="J369" s="39"/>
      <c r="L369" s="54"/>
      <c r="AA369" s="4"/>
      <c r="AB369" s="4"/>
      <c r="AC369" s="4"/>
    </row>
    <row r="370" spans="1:29" hidden="1">
      <c r="H370" s="39"/>
      <c r="I370" s="39"/>
      <c r="J370" s="39"/>
      <c r="L370" s="54"/>
      <c r="AA370" s="4"/>
      <c r="AB370" s="4"/>
      <c r="AC370" s="4"/>
    </row>
    <row r="371" spans="1:29" hidden="1">
      <c r="H371" s="39"/>
      <c r="I371" s="39"/>
      <c r="J371" s="39"/>
      <c r="L371" s="54"/>
      <c r="AA371" s="4"/>
      <c r="AB371" s="4"/>
      <c r="AC371" s="4"/>
    </row>
    <row r="372" spans="1:29" hidden="1">
      <c r="H372" s="39"/>
      <c r="I372" s="39"/>
      <c r="J372" s="39"/>
      <c r="L372" s="54"/>
      <c r="AA372" s="4"/>
      <c r="AB372" s="4"/>
      <c r="AC372" s="4"/>
    </row>
    <row r="373" spans="1:29" hidden="1">
      <c r="H373" s="39"/>
      <c r="I373" s="39"/>
      <c r="J373" s="39"/>
      <c r="L373" s="54"/>
      <c r="O373" s="5">
        <f>SUM(M369:M373)</f>
        <v>0</v>
      </c>
      <c r="AA373" s="4"/>
      <c r="AB373" s="4"/>
      <c r="AC373" s="4"/>
    </row>
    <row r="374" spans="1:29">
      <c r="H374" s="39"/>
      <c r="I374" s="39"/>
      <c r="J374" s="39"/>
      <c r="L374" s="54"/>
      <c r="M374" s="504" t="s">
        <v>17</v>
      </c>
      <c r="N374" s="349"/>
      <c r="O374" s="350">
        <f>SUM(O7:O373)</f>
        <v>58722.372292799992</v>
      </c>
      <c r="P374" s="350"/>
      <c r="Q374" s="351"/>
      <c r="R374" s="352" t="e">
        <f>SUM(+R358+R344+R269+R265+#REF!+R238+R205+R178+R154+R120+R65+R375)</f>
        <v>#REF!</v>
      </c>
      <c r="AA374" s="4"/>
      <c r="AB374" s="4"/>
      <c r="AC374" s="4"/>
    </row>
    <row r="375" spans="1:29" hidden="1">
      <c r="AA375" s="4"/>
      <c r="AB375" s="4"/>
      <c r="AC375" s="4"/>
    </row>
    <row r="376" spans="1:29">
      <c r="A376" s="156" t="s">
        <v>366</v>
      </c>
      <c r="C376" s="30" t="s">
        <v>830</v>
      </c>
      <c r="D376" s="65" t="s">
        <v>831</v>
      </c>
      <c r="E376" s="4" t="s">
        <v>836</v>
      </c>
      <c r="F376" s="508" t="s">
        <v>1154</v>
      </c>
      <c r="H376" s="39">
        <v>1</v>
      </c>
      <c r="I376" s="39"/>
      <c r="J376" s="39"/>
      <c r="K376" s="469"/>
      <c r="L376" s="54">
        <v>1320.46</v>
      </c>
      <c r="M376" s="449">
        <f t="shared" ref="M376:M387" si="17">L376*K376</f>
        <v>0</v>
      </c>
      <c r="Z376" s="28" t="s">
        <v>54</v>
      </c>
      <c r="AA376" s="4"/>
      <c r="AB376" s="4"/>
      <c r="AC376" s="4"/>
    </row>
    <row r="377" spans="1:29" hidden="1">
      <c r="C377" s="30" t="s">
        <v>830</v>
      </c>
      <c r="E377" s="4" t="s">
        <v>832</v>
      </c>
      <c r="H377" s="39">
        <v>1</v>
      </c>
      <c r="I377" s="39"/>
      <c r="J377" s="39"/>
      <c r="K377" s="469"/>
      <c r="L377" s="54">
        <v>76</v>
      </c>
      <c r="M377" s="449">
        <f t="shared" si="17"/>
        <v>0</v>
      </c>
      <c r="Z377" s="28" t="s">
        <v>54</v>
      </c>
      <c r="AA377" s="4"/>
      <c r="AB377" s="4"/>
      <c r="AC377" s="4"/>
    </row>
    <row r="378" spans="1:29" hidden="1">
      <c r="C378" s="30" t="s">
        <v>830</v>
      </c>
      <c r="E378" s="4" t="s">
        <v>833</v>
      </c>
      <c r="H378" s="39">
        <v>1</v>
      </c>
      <c r="I378" s="39"/>
      <c r="J378" s="39"/>
      <c r="K378" s="469"/>
      <c r="L378" s="54">
        <v>71</v>
      </c>
      <c r="M378" s="449">
        <f t="shared" si="17"/>
        <v>0</v>
      </c>
      <c r="Z378" s="28" t="s">
        <v>54</v>
      </c>
      <c r="AA378" s="4"/>
      <c r="AB378" s="4"/>
      <c r="AC378" s="4"/>
    </row>
    <row r="379" spans="1:29" hidden="1">
      <c r="C379" s="30" t="s">
        <v>367</v>
      </c>
      <c r="D379" s="65" t="s">
        <v>834</v>
      </c>
      <c r="E379" s="4" t="s">
        <v>835</v>
      </c>
      <c r="H379" s="39">
        <v>1</v>
      </c>
      <c r="I379" s="39"/>
      <c r="J379" s="39"/>
      <c r="K379" s="469"/>
      <c r="L379" s="54">
        <v>409.09</v>
      </c>
      <c r="M379" s="449">
        <f t="shared" si="17"/>
        <v>0</v>
      </c>
      <c r="Z379" s="28"/>
      <c r="AA379" s="4"/>
      <c r="AB379" s="4"/>
      <c r="AC379" s="4"/>
    </row>
    <row r="380" spans="1:29" hidden="1">
      <c r="C380" s="30" t="s">
        <v>474</v>
      </c>
      <c r="D380" s="65" t="s">
        <v>368</v>
      </c>
      <c r="E380" s="4" t="s">
        <v>369</v>
      </c>
      <c r="H380" s="39">
        <v>1</v>
      </c>
      <c r="I380" s="39"/>
      <c r="J380" s="39"/>
      <c r="K380" s="469"/>
      <c r="L380" s="54">
        <v>690</v>
      </c>
      <c r="M380" s="449">
        <f t="shared" si="17"/>
        <v>0</v>
      </c>
      <c r="Z380" s="28" t="s">
        <v>54</v>
      </c>
      <c r="AA380" s="4"/>
      <c r="AB380" s="4"/>
      <c r="AC380" s="4"/>
    </row>
    <row r="381" spans="1:29" hidden="1">
      <c r="C381" s="30" t="s">
        <v>843</v>
      </c>
      <c r="E381" s="4" t="s">
        <v>844</v>
      </c>
      <c r="H381" s="39">
        <v>1</v>
      </c>
      <c r="I381" s="39"/>
      <c r="J381" s="39"/>
      <c r="K381" s="469"/>
      <c r="L381" s="54">
        <v>60</v>
      </c>
      <c r="M381" s="449">
        <f t="shared" si="17"/>
        <v>0</v>
      </c>
      <c r="Z381" s="28"/>
      <c r="AA381" s="4"/>
      <c r="AB381" s="4"/>
      <c r="AC381" s="4"/>
    </row>
    <row r="382" spans="1:29">
      <c r="C382" s="30" t="s">
        <v>475</v>
      </c>
      <c r="D382" s="65" t="s">
        <v>370</v>
      </c>
      <c r="E382" s="4" t="s">
        <v>745</v>
      </c>
      <c r="F382" s="508" t="s">
        <v>745</v>
      </c>
      <c r="H382" s="39">
        <v>1</v>
      </c>
      <c r="I382" s="39"/>
      <c r="J382" s="39"/>
      <c r="K382" s="469">
        <v>1</v>
      </c>
      <c r="L382" s="54">
        <v>200</v>
      </c>
      <c r="M382" s="449">
        <f t="shared" si="17"/>
        <v>200</v>
      </c>
      <c r="Z382" s="28" t="s">
        <v>54</v>
      </c>
      <c r="AA382" s="4"/>
      <c r="AB382" s="4"/>
      <c r="AC382" s="4"/>
    </row>
    <row r="383" spans="1:29" hidden="1">
      <c r="C383" s="244" t="s">
        <v>746</v>
      </c>
      <c r="D383" s="245" t="s">
        <v>747</v>
      </c>
      <c r="E383" s="249" t="s">
        <v>921</v>
      </c>
      <c r="F383" s="531"/>
      <c r="G383" s="244"/>
      <c r="H383" s="47">
        <v>1</v>
      </c>
      <c r="I383" s="47"/>
      <c r="J383" s="47"/>
      <c r="L383" s="246">
        <v>560</v>
      </c>
      <c r="M383" s="449">
        <f t="shared" si="17"/>
        <v>0</v>
      </c>
      <c r="Z383" s="28"/>
      <c r="AA383" s="4"/>
      <c r="AB383" s="4"/>
      <c r="AC383" s="4"/>
    </row>
    <row r="384" spans="1:29" hidden="1">
      <c r="C384" s="244" t="s">
        <v>367</v>
      </c>
      <c r="D384" s="249" t="s">
        <v>748</v>
      </c>
      <c r="E384" s="249" t="s">
        <v>749</v>
      </c>
      <c r="F384" s="531"/>
      <c r="G384" s="244"/>
      <c r="H384" s="47">
        <v>1</v>
      </c>
      <c r="I384" s="47"/>
      <c r="J384" s="47"/>
      <c r="L384" s="246">
        <v>240.91</v>
      </c>
      <c r="M384" s="449">
        <f t="shared" si="17"/>
        <v>0</v>
      </c>
      <c r="AA384" s="4"/>
      <c r="AB384" s="4"/>
      <c r="AC384" s="4"/>
    </row>
    <row r="385" spans="1:29" s="15" customFormat="1">
      <c r="A385" s="14"/>
      <c r="C385" s="30" t="s">
        <v>206</v>
      </c>
      <c r="D385" s="162" t="s">
        <v>209</v>
      </c>
      <c r="E385" s="15" t="s">
        <v>210</v>
      </c>
      <c r="F385" s="511" t="s">
        <v>210</v>
      </c>
      <c r="G385" s="16"/>
      <c r="H385" s="20">
        <v>1</v>
      </c>
      <c r="I385" s="20"/>
      <c r="J385" s="20"/>
      <c r="K385" s="436">
        <v>1</v>
      </c>
      <c r="L385" s="17">
        <v>20.36</v>
      </c>
      <c r="M385" s="483">
        <f t="shared" si="17"/>
        <v>20.36</v>
      </c>
      <c r="N385" s="17"/>
      <c r="O385" s="18"/>
      <c r="P385" s="18"/>
      <c r="Q385" s="92"/>
      <c r="R385" s="166"/>
      <c r="S385" s="16"/>
      <c r="U385" s="16"/>
      <c r="V385" s="16"/>
      <c r="W385" s="16"/>
      <c r="X385" s="16"/>
      <c r="Y385" s="16"/>
      <c r="Z385" s="28" t="s">
        <v>54</v>
      </c>
    </row>
    <row r="386" spans="1:29">
      <c r="B386" s="4" t="s">
        <v>118</v>
      </c>
      <c r="C386" s="30" t="s">
        <v>206</v>
      </c>
      <c r="D386" s="126" t="s">
        <v>722</v>
      </c>
      <c r="E386" s="126" t="s">
        <v>506</v>
      </c>
      <c r="F386" s="523" t="s">
        <v>506</v>
      </c>
      <c r="H386" s="19">
        <v>1</v>
      </c>
      <c r="K386" s="433">
        <v>1</v>
      </c>
      <c r="L386" s="31">
        <v>30.25</v>
      </c>
      <c r="M386" s="477">
        <f t="shared" si="17"/>
        <v>30.25</v>
      </c>
      <c r="Q386" s="32">
        <v>2</v>
      </c>
      <c r="R386" s="33">
        <f>Q386*K386</f>
        <v>2</v>
      </c>
      <c r="U386" s="33"/>
      <c r="W386" s="136"/>
      <c r="X386" s="137"/>
      <c r="Y386" s="137"/>
      <c r="Z386" s="28" t="s">
        <v>54</v>
      </c>
      <c r="AA386" s="4"/>
      <c r="AB386" s="4"/>
      <c r="AC386" s="4"/>
    </row>
    <row r="387" spans="1:29">
      <c r="C387" s="30" t="s">
        <v>206</v>
      </c>
      <c r="D387" s="126" t="s">
        <v>723</v>
      </c>
      <c r="E387" s="4" t="s">
        <v>724</v>
      </c>
      <c r="F387" s="508" t="s">
        <v>724</v>
      </c>
      <c r="G387" s="125"/>
      <c r="H387" s="19">
        <v>1</v>
      </c>
      <c r="K387" s="433">
        <v>1</v>
      </c>
      <c r="L387" s="31">
        <v>25</v>
      </c>
      <c r="M387" s="474">
        <f t="shared" si="17"/>
        <v>25</v>
      </c>
      <c r="N387" s="128"/>
      <c r="O387" s="129">
        <f>SUM(M376:M387)</f>
        <v>275.61</v>
      </c>
      <c r="P387" s="129"/>
      <c r="Q387" s="130"/>
      <c r="T387" s="125"/>
      <c r="Z387" s="28"/>
      <c r="AA387" s="4"/>
      <c r="AB387" s="4"/>
      <c r="AC387" s="4"/>
    </row>
    <row r="388" spans="1:29">
      <c r="R388" s="33">
        <f>SUM(R376:R382)</f>
        <v>0</v>
      </c>
      <c r="AA388" s="4"/>
      <c r="AB388" s="4"/>
      <c r="AC388" s="4"/>
    </row>
    <row r="389" spans="1:29">
      <c r="A389" s="14" t="s">
        <v>65</v>
      </c>
      <c r="O389" s="128">
        <f>SUM(N8:N388)</f>
        <v>1296.9700000000003</v>
      </c>
      <c r="AA389" s="4"/>
      <c r="AB389" s="4"/>
      <c r="AC389" s="4"/>
    </row>
    <row r="390" spans="1:29">
      <c r="A390" s="14" t="s">
        <v>99</v>
      </c>
      <c r="B390" s="34"/>
      <c r="L390" s="54"/>
      <c r="M390" s="504" t="s">
        <v>17</v>
      </c>
      <c r="N390" s="349"/>
      <c r="O390" s="356">
        <f>O387+O389+O374</f>
        <v>60294.952292799993</v>
      </c>
      <c r="P390" s="356"/>
      <c r="Q390" s="357"/>
      <c r="R390" s="358"/>
      <c r="AA390" s="4"/>
      <c r="AB390" s="4"/>
      <c r="AC390" s="4"/>
    </row>
    <row r="391" spans="1:29">
      <c r="H391" s="43"/>
      <c r="I391" s="43"/>
      <c r="J391" s="43"/>
      <c r="K391" s="464"/>
      <c r="L391" s="31" t="s">
        <v>27</v>
      </c>
      <c r="M391" s="474">
        <f>SUM(M7:N388)</f>
        <v>60294.952292799964</v>
      </c>
      <c r="AA391" s="4"/>
      <c r="AB391" s="4"/>
      <c r="AC391" s="4"/>
    </row>
    <row r="392" spans="1:29">
      <c r="A392" s="353" t="s">
        <v>987</v>
      </c>
      <c r="B392" s="314"/>
      <c r="C392" s="265"/>
      <c r="D392" s="266"/>
      <c r="E392" s="314"/>
      <c r="F392" s="512"/>
      <c r="G392" s="265"/>
      <c r="H392" s="85"/>
      <c r="I392" s="85"/>
      <c r="J392" s="85"/>
      <c r="K392" s="471"/>
      <c r="L392" s="268"/>
      <c r="M392" s="481"/>
      <c r="N392" s="268" t="s">
        <v>714</v>
      </c>
      <c r="O392" s="363" t="s">
        <v>713</v>
      </c>
      <c r="P392" s="363"/>
      <c r="Q392" s="364"/>
      <c r="R392" s="365"/>
      <c r="AA392" s="4"/>
      <c r="AB392" s="4"/>
      <c r="AC392" s="4"/>
    </row>
    <row r="393" spans="1:29">
      <c r="A393" s="354"/>
      <c r="B393" s="44"/>
      <c r="C393" s="45"/>
      <c r="D393" s="69" t="s">
        <v>988</v>
      </c>
      <c r="E393" s="44"/>
      <c r="F393" s="513"/>
      <c r="G393" s="45"/>
      <c r="H393" s="43"/>
      <c r="I393" s="43"/>
      <c r="J393" s="43"/>
      <c r="K393" s="464"/>
      <c r="L393" s="128"/>
      <c r="M393" s="474">
        <f>O390</f>
        <v>60294.952292799993</v>
      </c>
      <c r="N393" s="128">
        <f>M393*0.1</f>
        <v>6029.4952292799999</v>
      </c>
      <c r="O393" s="129">
        <f>N393+M393</f>
        <v>66324.447522079994</v>
      </c>
      <c r="P393" s="129"/>
      <c r="Q393" s="130"/>
      <c r="R393" s="366"/>
      <c r="AA393" s="4"/>
      <c r="AB393" s="4"/>
      <c r="AC393" s="4"/>
    </row>
    <row r="394" spans="1:29">
      <c r="A394" s="354"/>
      <c r="B394" s="44"/>
      <c r="C394" s="45"/>
      <c r="D394" s="69" t="s">
        <v>989</v>
      </c>
      <c r="E394" s="44" t="s">
        <v>990</v>
      </c>
      <c r="F394" s="513"/>
      <c r="G394" s="45"/>
      <c r="H394" s="43"/>
      <c r="I394" s="43"/>
      <c r="J394" s="43"/>
      <c r="K394" s="464">
        <v>229</v>
      </c>
      <c r="L394" s="128">
        <v>34</v>
      </c>
      <c r="M394" s="474">
        <f>L394*K394</f>
        <v>7786</v>
      </c>
      <c r="N394" s="128"/>
      <c r="O394" s="129">
        <f t="shared" ref="O394:O397" si="18">N394+M394</f>
        <v>7786</v>
      </c>
      <c r="P394" s="129"/>
      <c r="Q394" s="130"/>
      <c r="R394" s="366"/>
      <c r="AA394" s="4"/>
      <c r="AB394" s="4"/>
      <c r="AC394" s="4"/>
    </row>
    <row r="395" spans="1:29">
      <c r="A395" s="354"/>
      <c r="B395" s="44"/>
      <c r="C395" s="45"/>
      <c r="D395" s="69"/>
      <c r="E395" s="44" t="s">
        <v>991</v>
      </c>
      <c r="F395" s="513"/>
      <c r="G395" s="45"/>
      <c r="H395" s="43"/>
      <c r="I395" s="43"/>
      <c r="J395" s="43"/>
      <c r="K395" s="464">
        <v>272</v>
      </c>
      <c r="L395" s="128">
        <v>30</v>
      </c>
      <c r="M395" s="474">
        <f t="shared" ref="M395:M397" si="19">L395*K395</f>
        <v>8160</v>
      </c>
      <c r="N395" s="128">
        <f>M395*0.1</f>
        <v>816</v>
      </c>
      <c r="O395" s="129">
        <f t="shared" si="18"/>
        <v>8976</v>
      </c>
      <c r="P395" s="129"/>
      <c r="Q395" s="130"/>
      <c r="R395" s="366"/>
      <c r="AA395" s="4"/>
      <c r="AB395" s="4"/>
      <c r="AC395" s="4"/>
    </row>
    <row r="396" spans="1:29">
      <c r="A396" s="354"/>
      <c r="B396" s="44"/>
      <c r="C396" s="45"/>
      <c r="D396" s="69"/>
      <c r="E396" s="44" t="s">
        <v>992</v>
      </c>
      <c r="F396" s="513"/>
      <c r="G396" s="45"/>
      <c r="H396" s="43"/>
      <c r="I396" s="43"/>
      <c r="J396" s="43"/>
      <c r="K396" s="464">
        <v>175</v>
      </c>
      <c r="L396" s="128">
        <v>28</v>
      </c>
      <c r="M396" s="474">
        <f t="shared" si="19"/>
        <v>4900</v>
      </c>
      <c r="N396" s="128"/>
      <c r="O396" s="129">
        <f t="shared" si="18"/>
        <v>4900</v>
      </c>
      <c r="P396" s="129"/>
      <c r="Q396" s="130"/>
      <c r="R396" s="366"/>
      <c r="AA396" s="4"/>
      <c r="AB396" s="4"/>
      <c r="AC396" s="4"/>
    </row>
    <row r="397" spans="1:29">
      <c r="A397" s="354"/>
      <c r="B397" s="44"/>
      <c r="C397" s="45"/>
      <c r="D397" s="69" t="s">
        <v>993</v>
      </c>
      <c r="E397" s="44"/>
      <c r="F397" s="513"/>
      <c r="G397" s="45"/>
      <c r="H397" s="43"/>
      <c r="I397" s="43"/>
      <c r="J397" s="43"/>
      <c r="K397" s="464">
        <v>31</v>
      </c>
      <c r="L397" s="128">
        <v>800</v>
      </c>
      <c r="M397" s="474">
        <f t="shared" si="19"/>
        <v>24800</v>
      </c>
      <c r="N397" s="128">
        <f>M397*0.1</f>
        <v>2480</v>
      </c>
      <c r="O397" s="129">
        <f t="shared" si="18"/>
        <v>27280</v>
      </c>
      <c r="P397" s="129"/>
      <c r="Q397" s="130"/>
      <c r="R397" s="366"/>
      <c r="AA397" s="4"/>
      <c r="AB397" s="4"/>
      <c r="AC397" s="4"/>
    </row>
    <row r="398" spans="1:29">
      <c r="A398" s="355"/>
      <c r="B398" s="289"/>
      <c r="C398" s="220"/>
      <c r="D398" s="221"/>
      <c r="E398" s="289"/>
      <c r="F398" s="514"/>
      <c r="G398" s="220"/>
      <c r="H398" s="367"/>
      <c r="I398" s="367"/>
      <c r="J398" s="367"/>
      <c r="K398" s="472"/>
      <c r="L398" s="224"/>
      <c r="M398" s="505"/>
      <c r="N398" s="224"/>
      <c r="O398" s="360"/>
      <c r="P398" s="360"/>
      <c r="Q398" s="361"/>
      <c r="R398" s="362">
        <f>M391-O390</f>
        <v>0</v>
      </c>
      <c r="AA398" s="4"/>
      <c r="AB398" s="4"/>
      <c r="AC398" s="4"/>
    </row>
    <row r="399" spans="1:29">
      <c r="M399" s="506">
        <f>SUM(M393:M397)</f>
        <v>105940.95229279999</v>
      </c>
      <c r="N399" s="359">
        <f t="shared" ref="N399:O399" si="20">SUM(N393:N397)</f>
        <v>9325.4952292800008</v>
      </c>
      <c r="O399" s="359">
        <f t="shared" si="20"/>
        <v>115266.44752207999</v>
      </c>
      <c r="P399" s="360"/>
      <c r="Q399" s="361"/>
      <c r="R399" s="362"/>
    </row>
    <row r="401" spans="1:15">
      <c r="A401" s="14" t="s">
        <v>994</v>
      </c>
      <c r="D401" s="65" t="s">
        <v>995</v>
      </c>
      <c r="M401" s="449">
        <f>O401/11*10</f>
        <v>113636.36363636365</v>
      </c>
      <c r="O401" s="368">
        <v>125000</v>
      </c>
    </row>
    <row r="402" spans="1:15">
      <c r="D402" s="65" t="s">
        <v>996</v>
      </c>
      <c r="M402" s="507">
        <f>M401-M399</f>
        <v>7695.4113435636536</v>
      </c>
    </row>
    <row r="404" spans="1:15">
      <c r="A404" s="14" t="s">
        <v>977</v>
      </c>
    </row>
    <row r="405" spans="1:15">
      <c r="B405" s="4" t="s">
        <v>978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3"/>
  <sheetViews>
    <sheetView zoomScale="108" zoomScaleNormal="108" workbookViewId="0">
      <selection activeCell="G22" sqref="G22"/>
    </sheetView>
  </sheetViews>
  <sheetFormatPr defaultRowHeight="15.75"/>
  <cols>
    <col min="1" max="1" width="23.5" style="61" customWidth="1"/>
    <col min="2" max="2" width="15.25" style="61" customWidth="1"/>
    <col min="3" max="3" width="8.625" style="61" customWidth="1"/>
    <col min="4" max="4" width="9" style="61" customWidth="1"/>
    <col min="5" max="5" width="8.125" style="61" customWidth="1"/>
    <col min="6" max="6" width="9.25" style="61" customWidth="1"/>
    <col min="7" max="7" width="7.5" style="61" customWidth="1"/>
    <col min="8" max="8" width="8.75" style="157" customWidth="1"/>
    <col min="9" max="10" width="10.625" style="61" customWidth="1"/>
    <col min="11" max="13" width="6.875" style="61" customWidth="1"/>
    <col min="14" max="14" width="10.625" style="61" customWidth="1"/>
    <col min="15" max="15" width="7.5" style="61" customWidth="1"/>
    <col min="16" max="17" width="10.625" style="61" customWidth="1"/>
    <col min="18" max="19" width="9" style="59" hidden="1" customWidth="1"/>
    <col min="20" max="16384" width="9" style="59"/>
  </cols>
  <sheetData>
    <row r="1" spans="1:21">
      <c r="A1" s="22" t="s">
        <v>671</v>
      </c>
      <c r="R1" s="61"/>
      <c r="S1" s="61"/>
    </row>
    <row r="2" spans="1:21" s="596" customFormat="1" ht="15">
      <c r="B2" s="597" t="s">
        <v>764</v>
      </c>
      <c r="C2" s="598" t="s">
        <v>665</v>
      </c>
      <c r="D2" s="598" t="s">
        <v>666</v>
      </c>
      <c r="E2" s="598" t="s">
        <v>1208</v>
      </c>
      <c r="F2" s="598" t="s">
        <v>726</v>
      </c>
      <c r="G2" s="598" t="s">
        <v>1206</v>
      </c>
      <c r="H2" s="599" t="s">
        <v>1215</v>
      </c>
      <c r="I2" s="598" t="s">
        <v>667</v>
      </c>
      <c r="J2" s="598" t="s">
        <v>668</v>
      </c>
      <c r="K2" s="598" t="s">
        <v>1210</v>
      </c>
      <c r="L2" s="598" t="s">
        <v>1212</v>
      </c>
      <c r="M2" s="598" t="s">
        <v>1213</v>
      </c>
      <c r="N2" s="598" t="s">
        <v>1219</v>
      </c>
      <c r="O2" s="598" t="s">
        <v>1225</v>
      </c>
      <c r="P2" s="598" t="s">
        <v>837</v>
      </c>
      <c r="Q2" s="600" t="s">
        <v>669</v>
      </c>
      <c r="R2" s="601" t="s">
        <v>775</v>
      </c>
      <c r="S2" s="602"/>
      <c r="T2" s="603" t="s">
        <v>776</v>
      </c>
      <c r="U2" s="604"/>
    </row>
    <row r="3" spans="1:21">
      <c r="A3" s="542" t="s">
        <v>1223</v>
      </c>
      <c r="C3" s="95"/>
      <c r="D3" s="95"/>
      <c r="E3" s="95"/>
      <c r="F3" s="95"/>
      <c r="G3" s="95"/>
      <c r="H3" s="595" t="s">
        <v>1216</v>
      </c>
      <c r="I3" s="95"/>
      <c r="J3" s="95"/>
      <c r="K3" s="95" t="s">
        <v>1211</v>
      </c>
      <c r="L3" s="95"/>
      <c r="M3" s="95" t="s">
        <v>1214</v>
      </c>
      <c r="N3" s="95" t="s">
        <v>1218</v>
      </c>
      <c r="O3" s="95" t="s">
        <v>1226</v>
      </c>
      <c r="P3" s="95" t="s">
        <v>1211</v>
      </c>
      <c r="Q3" s="23"/>
      <c r="R3" s="108"/>
      <c r="S3" s="109"/>
      <c r="T3" s="117"/>
      <c r="U3" s="118"/>
    </row>
    <row r="4" spans="1:21">
      <c r="A4" s="97" t="s">
        <v>403</v>
      </c>
      <c r="B4" s="98" t="s">
        <v>765</v>
      </c>
      <c r="C4" s="587"/>
      <c r="D4" s="587"/>
      <c r="E4" s="587">
        <v>2</v>
      </c>
      <c r="F4" s="587"/>
      <c r="G4" s="587"/>
      <c r="H4" s="98"/>
      <c r="I4" s="98">
        <v>4</v>
      </c>
      <c r="J4" s="98"/>
      <c r="K4" s="98"/>
      <c r="L4" s="98"/>
      <c r="M4" s="98"/>
      <c r="N4" s="98"/>
      <c r="O4" s="98"/>
      <c r="P4" s="98"/>
      <c r="Q4" s="99">
        <f>SUM(C4:P4)</f>
        <v>6</v>
      </c>
      <c r="R4" s="110">
        <v>2</v>
      </c>
      <c r="S4" s="103">
        <f>R4*Q4</f>
        <v>12</v>
      </c>
      <c r="T4" s="117">
        <v>1.58</v>
      </c>
      <c r="U4" s="118">
        <f>T4*Q4</f>
        <v>9.48</v>
      </c>
    </row>
    <row r="5" spans="1:21">
      <c r="A5" s="97" t="s">
        <v>404</v>
      </c>
      <c r="B5" s="98" t="s">
        <v>766</v>
      </c>
      <c r="C5" s="587">
        <v>2</v>
      </c>
      <c r="D5" s="587">
        <v>8</v>
      </c>
      <c r="E5" s="587"/>
      <c r="F5" s="587">
        <v>3</v>
      </c>
      <c r="G5" s="587">
        <v>4</v>
      </c>
      <c r="H5" s="98">
        <v>3</v>
      </c>
      <c r="I5" s="98"/>
      <c r="J5" s="98">
        <v>4</v>
      </c>
      <c r="K5" s="98">
        <v>8</v>
      </c>
      <c r="L5" s="98"/>
      <c r="M5" s="98">
        <v>4</v>
      </c>
      <c r="N5" s="98"/>
      <c r="O5" s="98">
        <v>12</v>
      </c>
      <c r="P5" s="98">
        <v>6</v>
      </c>
      <c r="Q5" s="99">
        <f t="shared" ref="Q5:Q16" si="0">SUM(C5:P5)</f>
        <v>54</v>
      </c>
      <c r="R5" s="110">
        <v>2.86</v>
      </c>
      <c r="S5" s="103">
        <f t="shared" ref="S5:S16" si="1">R5*Q5</f>
        <v>154.44</v>
      </c>
      <c r="T5" s="117">
        <v>2.57</v>
      </c>
      <c r="U5" s="118">
        <f t="shared" ref="U5:U16" si="2">T5*Q5</f>
        <v>138.78</v>
      </c>
    </row>
    <row r="6" spans="1:21">
      <c r="A6" s="97" t="s">
        <v>526</v>
      </c>
      <c r="B6" s="98" t="s">
        <v>767</v>
      </c>
      <c r="C6" s="587"/>
      <c r="D6" s="587"/>
      <c r="E6" s="587"/>
      <c r="F6" s="587"/>
      <c r="G6" s="587"/>
      <c r="H6" s="98"/>
      <c r="I6" s="98"/>
      <c r="J6" s="98"/>
      <c r="K6" s="98"/>
      <c r="L6" s="98"/>
      <c r="M6" s="98"/>
      <c r="N6" s="98"/>
      <c r="O6" s="98"/>
      <c r="P6" s="98"/>
      <c r="Q6" s="99">
        <f t="shared" si="0"/>
        <v>0</v>
      </c>
      <c r="R6" s="110">
        <v>2.14</v>
      </c>
      <c r="S6" s="103">
        <f t="shared" si="1"/>
        <v>0</v>
      </c>
      <c r="T6" s="117">
        <v>2.71</v>
      </c>
      <c r="U6" s="118">
        <f t="shared" si="2"/>
        <v>0</v>
      </c>
    </row>
    <row r="7" spans="1:21">
      <c r="A7" s="608" t="s">
        <v>768</v>
      </c>
      <c r="B7" s="105" t="s">
        <v>769</v>
      </c>
      <c r="C7" s="590">
        <v>2</v>
      </c>
      <c r="D7" s="590">
        <f t="shared" ref="D7:P7" si="3">SUM(D4:D6)</f>
        <v>8</v>
      </c>
      <c r="E7" s="590">
        <f t="shared" si="3"/>
        <v>2</v>
      </c>
      <c r="F7" s="590">
        <f t="shared" si="3"/>
        <v>3</v>
      </c>
      <c r="G7" s="590">
        <f t="shared" si="3"/>
        <v>4</v>
      </c>
      <c r="H7" s="105">
        <v>3</v>
      </c>
      <c r="I7" s="105">
        <f t="shared" si="3"/>
        <v>4</v>
      </c>
      <c r="J7" s="105">
        <f t="shared" si="3"/>
        <v>4</v>
      </c>
      <c r="K7" s="105">
        <f t="shared" si="3"/>
        <v>8</v>
      </c>
      <c r="L7" s="105">
        <f t="shared" si="3"/>
        <v>0</v>
      </c>
      <c r="M7" s="105">
        <f t="shared" si="3"/>
        <v>4</v>
      </c>
      <c r="N7" s="105">
        <f t="shared" si="3"/>
        <v>0</v>
      </c>
      <c r="O7" s="105">
        <f t="shared" si="3"/>
        <v>12</v>
      </c>
      <c r="P7" s="105">
        <f t="shared" si="3"/>
        <v>6</v>
      </c>
      <c r="Q7" s="99">
        <f t="shared" si="0"/>
        <v>60</v>
      </c>
      <c r="R7" s="110">
        <v>1.02</v>
      </c>
      <c r="S7" s="103">
        <f t="shared" si="1"/>
        <v>61.2</v>
      </c>
      <c r="T7" s="117">
        <v>0.41</v>
      </c>
      <c r="U7" s="118">
        <f t="shared" si="2"/>
        <v>24.599999999999998</v>
      </c>
    </row>
    <row r="8" spans="1:21">
      <c r="A8" s="100" t="s">
        <v>1224</v>
      </c>
      <c r="B8" s="101"/>
      <c r="C8" s="588"/>
      <c r="D8" s="588"/>
      <c r="E8" s="588"/>
      <c r="F8" s="588"/>
      <c r="G8" s="588"/>
      <c r="H8" s="101"/>
      <c r="I8" s="101"/>
      <c r="J8" s="101"/>
      <c r="K8" s="101"/>
      <c r="L8" s="101"/>
      <c r="M8" s="101"/>
      <c r="N8" s="101"/>
      <c r="O8" s="101"/>
      <c r="P8" s="101">
        <v>4</v>
      </c>
      <c r="Q8" s="99">
        <f t="shared" si="0"/>
        <v>4</v>
      </c>
      <c r="R8" s="111">
        <v>4.99</v>
      </c>
      <c r="S8" s="103">
        <f t="shared" si="1"/>
        <v>19.96</v>
      </c>
      <c r="T8" s="117">
        <v>8.2100000000000009</v>
      </c>
      <c r="U8" s="118">
        <f t="shared" si="2"/>
        <v>32.840000000000003</v>
      </c>
    </row>
    <row r="9" spans="1:21">
      <c r="A9" s="100" t="s">
        <v>1205</v>
      </c>
      <c r="B9" s="98" t="s">
        <v>772</v>
      </c>
      <c r="C9" s="587">
        <v>4</v>
      </c>
      <c r="D9" s="587"/>
      <c r="E9" s="587"/>
      <c r="F9" s="587"/>
      <c r="G9" s="587"/>
      <c r="H9" s="98"/>
      <c r="I9" s="98"/>
      <c r="J9" s="98"/>
      <c r="K9" s="98"/>
      <c r="L9" s="98"/>
      <c r="M9" s="98"/>
      <c r="N9" s="98"/>
      <c r="O9" s="98"/>
      <c r="P9" s="98"/>
      <c r="Q9" s="99">
        <f t="shared" si="0"/>
        <v>4</v>
      </c>
      <c r="R9" s="606">
        <v>4.99</v>
      </c>
      <c r="S9" s="606">
        <v>19.96</v>
      </c>
      <c r="T9" s="170">
        <v>8.2100000000000009</v>
      </c>
      <c r="U9" s="170">
        <v>32.840000000000003</v>
      </c>
    </row>
    <row r="10" spans="1:21">
      <c r="A10" s="100" t="s">
        <v>1217</v>
      </c>
      <c r="L10" s="61">
        <v>2</v>
      </c>
      <c r="Q10" s="99">
        <f t="shared" si="0"/>
        <v>2</v>
      </c>
    </row>
    <row r="11" spans="1:21">
      <c r="A11" s="100" t="s">
        <v>931</v>
      </c>
      <c r="B11" s="101" t="s">
        <v>773</v>
      </c>
      <c r="C11" s="588"/>
      <c r="D11" s="588"/>
      <c r="E11" s="588"/>
      <c r="F11" s="588"/>
      <c r="G11" s="588"/>
      <c r="H11" s="101"/>
      <c r="I11" s="101"/>
      <c r="J11" s="101"/>
      <c r="K11" s="101"/>
      <c r="L11" s="101"/>
      <c r="M11" s="101"/>
      <c r="N11" s="101"/>
      <c r="O11" s="101"/>
      <c r="P11" s="101"/>
      <c r="Q11" s="99">
        <f t="shared" si="0"/>
        <v>0</v>
      </c>
      <c r="R11" s="111">
        <v>6.38</v>
      </c>
      <c r="S11" s="103">
        <f>R11*Q11</f>
        <v>0</v>
      </c>
      <c r="T11" s="117">
        <v>10.64</v>
      </c>
      <c r="U11" s="118">
        <f>T11*Q11</f>
        <v>0</v>
      </c>
    </row>
    <row r="12" spans="1:21">
      <c r="A12" s="106" t="s">
        <v>1170</v>
      </c>
      <c r="B12" s="107" t="s">
        <v>774</v>
      </c>
      <c r="C12" s="589"/>
      <c r="D12" s="589"/>
      <c r="E12" s="589"/>
      <c r="F12" s="589"/>
      <c r="G12" s="589"/>
      <c r="H12" s="107"/>
      <c r="I12" s="107"/>
      <c r="J12" s="107"/>
      <c r="K12" s="107"/>
      <c r="L12" s="107"/>
      <c r="M12" s="107"/>
      <c r="N12" s="107"/>
      <c r="O12" s="107"/>
      <c r="P12" s="107"/>
      <c r="Q12" s="99">
        <f t="shared" si="0"/>
        <v>0</v>
      </c>
      <c r="R12" s="112"/>
      <c r="S12" s="103">
        <f>R12*Q12</f>
        <v>0</v>
      </c>
      <c r="T12" s="117">
        <v>13.14</v>
      </c>
      <c r="U12" s="118">
        <f>T12*Q12</f>
        <v>0</v>
      </c>
    </row>
    <row r="13" spans="1:21">
      <c r="A13" s="572" t="s">
        <v>1168</v>
      </c>
      <c r="B13" s="98" t="s">
        <v>1169</v>
      </c>
      <c r="C13" s="587">
        <v>1</v>
      </c>
      <c r="D13" s="587"/>
      <c r="E13" s="587"/>
      <c r="F13" s="587"/>
      <c r="G13" s="587"/>
      <c r="H13" s="98"/>
      <c r="I13" s="98"/>
      <c r="J13" s="98"/>
      <c r="K13" s="98"/>
      <c r="L13" s="98"/>
      <c r="M13" s="98"/>
      <c r="N13" s="98"/>
      <c r="O13" s="98"/>
      <c r="P13" s="607"/>
      <c r="Q13" s="99">
        <f t="shared" si="0"/>
        <v>1</v>
      </c>
      <c r="R13" s="111">
        <v>6.38</v>
      </c>
      <c r="S13" s="103">
        <f t="shared" si="1"/>
        <v>6.38</v>
      </c>
      <c r="T13" s="117">
        <v>13.42</v>
      </c>
      <c r="U13" s="118">
        <f t="shared" si="2"/>
        <v>13.42</v>
      </c>
    </row>
    <row r="14" spans="1:21">
      <c r="A14" s="106" t="s">
        <v>929</v>
      </c>
      <c r="B14" s="107" t="s">
        <v>930</v>
      </c>
      <c r="C14" s="589"/>
      <c r="D14" s="589"/>
      <c r="E14" s="589"/>
      <c r="F14" s="589"/>
      <c r="G14" s="589"/>
      <c r="H14" s="107"/>
      <c r="I14" s="107"/>
      <c r="J14" s="107"/>
      <c r="K14" s="107"/>
      <c r="L14" s="107"/>
      <c r="M14" s="107"/>
      <c r="N14" s="107">
        <v>2</v>
      </c>
      <c r="O14" s="107"/>
      <c r="P14" s="107"/>
      <c r="Q14" s="99">
        <f t="shared" si="0"/>
        <v>2</v>
      </c>
      <c r="R14" s="113"/>
      <c r="S14" s="103"/>
      <c r="T14" s="117">
        <v>13.53</v>
      </c>
      <c r="U14" s="118">
        <f t="shared" si="2"/>
        <v>27.06</v>
      </c>
    </row>
    <row r="15" spans="1:21">
      <c r="A15" s="102" t="s">
        <v>1220</v>
      </c>
      <c r="B15" s="98" t="s">
        <v>770</v>
      </c>
      <c r="C15" s="587">
        <f>SUM(C8:C14)</f>
        <v>5</v>
      </c>
      <c r="D15" s="587">
        <f>SUM(D8:D14)</f>
        <v>0</v>
      </c>
      <c r="E15" s="587">
        <f>SUM(E8:E14)</f>
        <v>0</v>
      </c>
      <c r="F15" s="587">
        <f>SUM(F8:F14)</f>
        <v>0</v>
      </c>
      <c r="G15" s="587">
        <f>SUM(G8:G14)</f>
        <v>0</v>
      </c>
      <c r="H15" s="98"/>
      <c r="I15" s="98">
        <f t="shared" ref="I15:P15" si="4">SUM(I8:I14)</f>
        <v>0</v>
      </c>
      <c r="J15" s="98">
        <f t="shared" si="4"/>
        <v>0</v>
      </c>
      <c r="K15" s="98">
        <f t="shared" si="4"/>
        <v>0</v>
      </c>
      <c r="L15" s="98">
        <f t="shared" si="4"/>
        <v>2</v>
      </c>
      <c r="M15" s="98">
        <f t="shared" si="4"/>
        <v>0</v>
      </c>
      <c r="N15" s="98">
        <f t="shared" si="4"/>
        <v>2</v>
      </c>
      <c r="O15" s="98">
        <f t="shared" si="4"/>
        <v>0</v>
      </c>
      <c r="P15" s="98">
        <f t="shared" si="4"/>
        <v>4</v>
      </c>
      <c r="Q15" s="99">
        <f t="shared" si="0"/>
        <v>13</v>
      </c>
      <c r="R15" s="113">
        <v>1.05</v>
      </c>
      <c r="S15" s="103">
        <f t="shared" si="1"/>
        <v>13.65</v>
      </c>
      <c r="T15" s="117">
        <v>1.68</v>
      </c>
      <c r="U15" s="118">
        <f t="shared" si="2"/>
        <v>21.84</v>
      </c>
    </row>
    <row r="16" spans="1:21">
      <c r="A16" s="104" t="s">
        <v>1221</v>
      </c>
      <c r="B16" s="105" t="s">
        <v>771</v>
      </c>
      <c r="C16" s="590">
        <f>C15</f>
        <v>5</v>
      </c>
      <c r="D16" s="590">
        <f t="shared" ref="D16:K16" si="5">D15</f>
        <v>0</v>
      </c>
      <c r="E16" s="590">
        <f t="shared" si="5"/>
        <v>0</v>
      </c>
      <c r="F16" s="590">
        <f t="shared" si="5"/>
        <v>0</v>
      </c>
      <c r="G16" s="590">
        <f t="shared" si="5"/>
        <v>0</v>
      </c>
      <c r="H16" s="105"/>
      <c r="I16" s="105">
        <f t="shared" si="5"/>
        <v>0</v>
      </c>
      <c r="J16" s="105">
        <f t="shared" si="5"/>
        <v>0</v>
      </c>
      <c r="K16" s="105">
        <f t="shared" si="5"/>
        <v>0</v>
      </c>
      <c r="L16" s="105">
        <f t="shared" ref="L16:M16" si="6">L15</f>
        <v>2</v>
      </c>
      <c r="M16" s="105">
        <f t="shared" si="6"/>
        <v>0</v>
      </c>
      <c r="N16" s="105">
        <f t="shared" ref="N16:O16" si="7">N15</f>
        <v>2</v>
      </c>
      <c r="O16" s="105">
        <f t="shared" si="7"/>
        <v>0</v>
      </c>
      <c r="P16" s="105">
        <f t="shared" ref="P16" si="8">P15</f>
        <v>4</v>
      </c>
      <c r="Q16" s="99">
        <f t="shared" si="0"/>
        <v>13</v>
      </c>
      <c r="R16" s="114">
        <v>1.05</v>
      </c>
      <c r="S16" s="103">
        <f t="shared" si="1"/>
        <v>13.65</v>
      </c>
      <c r="T16" s="117">
        <v>1.68</v>
      </c>
      <c r="U16" s="118">
        <f t="shared" si="2"/>
        <v>21.84</v>
      </c>
    </row>
    <row r="17" spans="1:21">
      <c r="A17" s="97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9"/>
      <c r="R17" s="115"/>
      <c r="S17" s="103"/>
      <c r="T17" s="117"/>
      <c r="U17" s="118"/>
    </row>
    <row r="18" spans="1:21">
      <c r="A18" s="97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9"/>
      <c r="R18" s="115"/>
      <c r="S18" s="103"/>
      <c r="T18" s="117"/>
      <c r="U18" s="118"/>
    </row>
    <row r="19" spans="1:21">
      <c r="A19" s="97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9"/>
      <c r="R19" s="115"/>
      <c r="S19" s="103"/>
      <c r="T19" s="117"/>
      <c r="U19" s="118"/>
    </row>
    <row r="20" spans="1:21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9"/>
      <c r="R20" s="115"/>
      <c r="S20" s="103"/>
      <c r="T20" s="117"/>
      <c r="U20" s="118"/>
    </row>
    <row r="21" spans="1:21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9"/>
      <c r="R21" s="115"/>
      <c r="S21" s="103"/>
      <c r="T21" s="117"/>
      <c r="U21" s="118"/>
    </row>
    <row r="22" spans="1:21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9"/>
      <c r="R22" s="115"/>
      <c r="S22" s="103"/>
      <c r="T22" s="117"/>
      <c r="U22" s="118"/>
    </row>
    <row r="23" spans="1:21">
      <c r="A23" s="605" t="s">
        <v>1222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9">
        <f>SUM(C23:P23)</f>
        <v>0</v>
      </c>
      <c r="R23" s="115"/>
      <c r="S23" s="116">
        <f>SUM(S4:S16)</f>
        <v>301.23999999999995</v>
      </c>
      <c r="T23" s="119"/>
      <c r="U23" s="120">
        <f>SUM(U4:U16)</f>
        <v>322.69999999999993</v>
      </c>
    </row>
    <row r="24" spans="1:21" s="49" customFormat="1">
      <c r="A24" s="170" t="s">
        <v>517</v>
      </c>
      <c r="B24" s="171" t="s">
        <v>517</v>
      </c>
      <c r="C24" s="157"/>
      <c r="D24" s="157"/>
      <c r="E24" s="157">
        <v>1</v>
      </c>
      <c r="F24" s="157"/>
      <c r="G24" s="157"/>
      <c r="H24" s="157"/>
      <c r="I24" s="61"/>
      <c r="J24" s="61"/>
      <c r="K24" s="61"/>
      <c r="L24" s="61"/>
      <c r="M24" s="61"/>
      <c r="N24" s="61"/>
      <c r="O24" s="61">
        <v>4</v>
      </c>
      <c r="P24" s="61"/>
      <c r="Q24" s="99">
        <f>SUM(C24:P24)</f>
        <v>5</v>
      </c>
      <c r="R24" s="61"/>
      <c r="S24" s="61"/>
      <c r="T24" s="59"/>
      <c r="U24" s="59"/>
    </row>
    <row r="25" spans="1:21" s="49" customFormat="1">
      <c r="A25" s="172" t="s">
        <v>670</v>
      </c>
      <c r="B25" s="173" t="s">
        <v>295</v>
      </c>
      <c r="C25" s="61">
        <v>6</v>
      </c>
      <c r="D25" s="61">
        <v>4</v>
      </c>
      <c r="E25" s="61">
        <v>2</v>
      </c>
      <c r="F25" s="61">
        <v>1</v>
      </c>
      <c r="G25" s="61">
        <v>3</v>
      </c>
      <c r="H25" s="157">
        <v>1</v>
      </c>
      <c r="I25" s="61">
        <v>2</v>
      </c>
      <c r="J25" s="61">
        <v>2</v>
      </c>
      <c r="K25" s="61">
        <v>4</v>
      </c>
      <c r="L25" s="61">
        <v>2</v>
      </c>
      <c r="M25" s="61">
        <v>2</v>
      </c>
      <c r="N25" s="61">
        <v>2</v>
      </c>
      <c r="O25" s="61">
        <v>4</v>
      </c>
      <c r="P25" s="61">
        <v>6</v>
      </c>
      <c r="Q25" s="99">
        <f>SUM(C25:P25)</f>
        <v>41</v>
      </c>
      <c r="R25" s="61"/>
      <c r="S25" s="61"/>
      <c r="T25" s="59"/>
      <c r="U25" s="59"/>
    </row>
    <row r="26" spans="1:21">
      <c r="A26" s="59"/>
      <c r="R26" s="61"/>
      <c r="S26" s="61"/>
    </row>
    <row r="27" spans="1:21">
      <c r="A27" s="59"/>
      <c r="R27" s="61"/>
      <c r="S27" s="61"/>
    </row>
    <row r="28" spans="1:21">
      <c r="A28" s="59"/>
      <c r="R28" s="61"/>
      <c r="S28" s="61"/>
    </row>
    <row r="29" spans="1:21">
      <c r="A29" s="59"/>
      <c r="C29" s="591"/>
      <c r="D29" s="61" t="s">
        <v>1207</v>
      </c>
      <c r="R29" s="61"/>
      <c r="S29" s="61"/>
    </row>
    <row r="30" spans="1:21">
      <c r="A30" s="22"/>
      <c r="R30" s="61"/>
      <c r="S30" s="61"/>
    </row>
    <row r="31" spans="1:21">
      <c r="A31" s="59"/>
      <c r="R31" s="61"/>
      <c r="S31" s="61"/>
    </row>
    <row r="32" spans="1:21">
      <c r="A32" s="59"/>
      <c r="R32" s="61"/>
      <c r="S32" s="61"/>
    </row>
    <row r="33" spans="1:19">
      <c r="A33" s="59"/>
      <c r="R33" s="61"/>
      <c r="S33" s="61"/>
    </row>
  </sheetData>
  <pageMargins left="0.25" right="0.25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4"/>
  <sheetViews>
    <sheetView workbookViewId="0">
      <selection activeCell="B7" sqref="B7"/>
    </sheetView>
  </sheetViews>
  <sheetFormatPr defaultRowHeight="15.75"/>
  <cols>
    <col min="1" max="1" width="37.125" customWidth="1"/>
    <col min="2" max="2" width="18.125" customWidth="1"/>
    <col min="5" max="5" width="9" style="203"/>
    <col min="6" max="6" width="9" customWidth="1"/>
  </cols>
  <sheetData>
    <row r="1" spans="1:9">
      <c r="A1" s="22"/>
      <c r="B1" s="59"/>
      <c r="C1" s="59"/>
      <c r="D1" s="61" t="s">
        <v>178</v>
      </c>
      <c r="E1" s="202" t="s">
        <v>566</v>
      </c>
      <c r="F1" s="31" t="s">
        <v>439</v>
      </c>
      <c r="G1" t="s">
        <v>567</v>
      </c>
    </row>
    <row r="2" spans="1:9">
      <c r="A2" s="60" t="s">
        <v>436</v>
      </c>
      <c r="B2" s="60" t="s">
        <v>435</v>
      </c>
      <c r="C2" s="60"/>
      <c r="D2" s="60" t="s">
        <v>434</v>
      </c>
      <c r="E2" s="202" t="s">
        <v>437</v>
      </c>
      <c r="F2" s="31"/>
    </row>
    <row r="3" spans="1:9">
      <c r="A3" s="55" t="s">
        <v>1161</v>
      </c>
      <c r="B3" s="56" t="s">
        <v>865</v>
      </c>
      <c r="C3" s="57" t="s">
        <v>433</v>
      </c>
      <c r="D3" s="58">
        <v>83.64</v>
      </c>
      <c r="E3" s="202">
        <v>0.1</v>
      </c>
      <c r="F3" s="31">
        <f>E3*D3</f>
        <v>8.3640000000000008</v>
      </c>
      <c r="G3" s="70"/>
    </row>
    <row r="4" spans="1:9">
      <c r="A4" s="55" t="s">
        <v>1162</v>
      </c>
      <c r="B4" s="56" t="s">
        <v>1163</v>
      </c>
      <c r="C4" s="57" t="s">
        <v>433</v>
      </c>
      <c r="D4" s="58">
        <v>83.64</v>
      </c>
      <c r="E4" s="202">
        <v>0.1</v>
      </c>
      <c r="F4" s="31">
        <f>E4*D4</f>
        <v>8.3640000000000008</v>
      </c>
      <c r="G4" s="70"/>
    </row>
    <row r="5" spans="1:9" s="59" customFormat="1">
      <c r="A5" s="55" t="s">
        <v>866</v>
      </c>
      <c r="B5" s="56" t="s">
        <v>867</v>
      </c>
      <c r="C5" s="57" t="s">
        <v>433</v>
      </c>
      <c r="D5" s="58">
        <v>2.38</v>
      </c>
      <c r="E5" s="202">
        <v>10</v>
      </c>
      <c r="F5" s="31">
        <f>E5*D5</f>
        <v>23.799999999999997</v>
      </c>
      <c r="G5" s="204"/>
    </row>
    <row r="6" spans="1:9" s="59" customFormat="1">
      <c r="A6" s="55" t="s">
        <v>868</v>
      </c>
      <c r="B6" s="56" t="s">
        <v>869</v>
      </c>
      <c r="C6" s="57" t="s">
        <v>433</v>
      </c>
      <c r="D6" s="58">
        <v>1.96</v>
      </c>
      <c r="E6" s="202">
        <v>5</v>
      </c>
      <c r="F6" s="31">
        <f t="shared" ref="F6:F18" si="0">E6*D6</f>
        <v>9.8000000000000007</v>
      </c>
      <c r="G6" s="204"/>
    </row>
    <row r="7" spans="1:9" s="59" customFormat="1">
      <c r="A7" s="55" t="s">
        <v>870</v>
      </c>
      <c r="B7" s="56" t="s">
        <v>871</v>
      </c>
      <c r="C7" s="57" t="s">
        <v>433</v>
      </c>
      <c r="D7" s="58">
        <v>5</v>
      </c>
      <c r="E7" s="202">
        <v>10</v>
      </c>
      <c r="F7" s="31">
        <f t="shared" si="0"/>
        <v>50</v>
      </c>
      <c r="G7" s="204"/>
      <c r="I7" s="59" t="s">
        <v>1193</v>
      </c>
    </row>
    <row r="8" spans="1:9" s="59" customFormat="1">
      <c r="A8" s="55" t="s">
        <v>872</v>
      </c>
      <c r="B8" s="573" t="s">
        <v>873</v>
      </c>
      <c r="C8" s="57" t="s">
        <v>433</v>
      </c>
      <c r="D8" s="58">
        <v>6.42</v>
      </c>
      <c r="E8" s="202">
        <v>5</v>
      </c>
      <c r="F8" s="31">
        <f t="shared" si="0"/>
        <v>32.1</v>
      </c>
      <c r="G8" s="204"/>
    </row>
    <row r="9" spans="1:9" s="59" customFormat="1">
      <c r="A9" s="55" t="s">
        <v>874</v>
      </c>
      <c r="B9" s="56" t="s">
        <v>1194</v>
      </c>
      <c r="C9" s="57" t="s">
        <v>433</v>
      </c>
      <c r="D9" s="58">
        <v>2.1800000000000002</v>
      </c>
      <c r="E9" s="202">
        <v>50</v>
      </c>
      <c r="F9" s="31">
        <f t="shared" si="0"/>
        <v>109.00000000000001</v>
      </c>
      <c r="G9" s="204"/>
    </row>
    <row r="10" spans="1:9" s="59" customFormat="1">
      <c r="A10" s="55" t="s">
        <v>875</v>
      </c>
      <c r="B10" s="56" t="s">
        <v>876</v>
      </c>
      <c r="C10" s="57" t="s">
        <v>433</v>
      </c>
      <c r="D10" s="58">
        <v>0.15</v>
      </c>
      <c r="E10" s="202">
        <v>200</v>
      </c>
      <c r="F10" s="31">
        <f t="shared" si="0"/>
        <v>30</v>
      </c>
      <c r="G10" s="204"/>
    </row>
    <row r="11" spans="1:9" s="59" customFormat="1">
      <c r="A11" s="55" t="s">
        <v>877</v>
      </c>
      <c r="B11" s="56" t="s">
        <v>878</v>
      </c>
      <c r="C11" s="57" t="s">
        <v>433</v>
      </c>
      <c r="D11" s="58">
        <v>5.25</v>
      </c>
      <c r="E11" s="202">
        <v>7</v>
      </c>
      <c r="F11" s="31">
        <f t="shared" si="0"/>
        <v>36.75</v>
      </c>
      <c r="G11" s="204"/>
    </row>
    <row r="12" spans="1:9" s="59" customFormat="1">
      <c r="A12" s="55" t="s">
        <v>879</v>
      </c>
      <c r="B12" s="56" t="s">
        <v>880</v>
      </c>
      <c r="C12" s="57" t="s">
        <v>433</v>
      </c>
      <c r="D12" s="58">
        <v>3.92</v>
      </c>
      <c r="E12" s="202">
        <v>6</v>
      </c>
      <c r="F12" s="31">
        <f t="shared" si="0"/>
        <v>23.52</v>
      </c>
      <c r="G12" s="204"/>
    </row>
    <row r="13" spans="1:9" s="59" customFormat="1">
      <c r="A13" s="55" t="s">
        <v>881</v>
      </c>
      <c r="B13" s="56" t="s">
        <v>882</v>
      </c>
      <c r="C13" s="57" t="s">
        <v>433</v>
      </c>
      <c r="D13" s="58">
        <v>2</v>
      </c>
      <c r="E13" s="202">
        <v>20</v>
      </c>
      <c r="F13" s="31">
        <f t="shared" si="0"/>
        <v>40</v>
      </c>
      <c r="G13" s="204"/>
    </row>
    <row r="14" spans="1:9" s="59" customFormat="1">
      <c r="A14" s="55" t="s">
        <v>883</v>
      </c>
      <c r="B14" s="56" t="s">
        <v>884</v>
      </c>
      <c r="C14" s="57" t="s">
        <v>433</v>
      </c>
      <c r="D14" s="58">
        <v>2.48</v>
      </c>
      <c r="E14" s="202">
        <v>2</v>
      </c>
      <c r="F14" s="31">
        <f t="shared" si="0"/>
        <v>4.96</v>
      </c>
      <c r="G14" s="204"/>
      <c r="H14" s="59" t="s">
        <v>1178</v>
      </c>
    </row>
    <row r="15" spans="1:9" s="59" customFormat="1">
      <c r="A15" s="55" t="s">
        <v>1166</v>
      </c>
      <c r="B15" s="56" t="s">
        <v>719</v>
      </c>
      <c r="C15" s="57" t="s">
        <v>433</v>
      </c>
      <c r="D15" s="58">
        <v>11.13</v>
      </c>
      <c r="E15" s="202">
        <v>2</v>
      </c>
      <c r="F15" s="31">
        <f t="shared" si="0"/>
        <v>22.26</v>
      </c>
      <c r="G15" s="204"/>
    </row>
    <row r="16" spans="1:9" s="59" customFormat="1">
      <c r="A16" s="55" t="s">
        <v>1164</v>
      </c>
      <c r="B16" s="56" t="s">
        <v>887</v>
      </c>
      <c r="C16" s="57" t="s">
        <v>433</v>
      </c>
      <c r="D16" s="58">
        <v>0.34</v>
      </c>
      <c r="E16" s="202">
        <v>50</v>
      </c>
      <c r="F16" s="31">
        <f t="shared" si="0"/>
        <v>17</v>
      </c>
      <c r="G16" s="204"/>
    </row>
    <row r="17" spans="1:7" s="59" customFormat="1">
      <c r="A17" s="55" t="s">
        <v>1165</v>
      </c>
      <c r="B17" s="56" t="s">
        <v>888</v>
      </c>
      <c r="C17" s="57" t="s">
        <v>433</v>
      </c>
      <c r="D17" s="58">
        <v>0.15</v>
      </c>
      <c r="E17" s="202">
        <v>200</v>
      </c>
      <c r="F17" s="31">
        <f t="shared" si="0"/>
        <v>30</v>
      </c>
      <c r="G17" s="204"/>
    </row>
    <row r="18" spans="1:7" s="59" customFormat="1">
      <c r="A18" s="55" t="s">
        <v>939</v>
      </c>
      <c r="B18" s="56" t="s">
        <v>938</v>
      </c>
      <c r="C18" s="57" t="s">
        <v>433</v>
      </c>
      <c r="D18" s="58">
        <v>2.25</v>
      </c>
      <c r="E18" s="202">
        <v>2</v>
      </c>
      <c r="F18" s="31">
        <f t="shared" si="0"/>
        <v>4.5</v>
      </c>
      <c r="G18" s="204"/>
    </row>
    <row r="19" spans="1:7" s="59" customFormat="1">
      <c r="A19" s="55"/>
      <c r="B19" s="56"/>
      <c r="C19" s="57"/>
      <c r="D19" s="58"/>
      <c r="E19" s="202"/>
      <c r="F19" s="31"/>
      <c r="G19" s="205"/>
    </row>
    <row r="20" spans="1:7" s="59" customFormat="1">
      <c r="A20" s="55"/>
      <c r="B20" s="56"/>
      <c r="C20" s="57"/>
      <c r="D20" s="58"/>
      <c r="E20" s="202"/>
      <c r="F20" s="31"/>
      <c r="G20" s="205"/>
    </row>
    <row r="21" spans="1:7">
      <c r="A21" s="55"/>
      <c r="B21" s="56"/>
      <c r="C21" s="57"/>
      <c r="D21" s="58"/>
      <c r="E21" s="202"/>
      <c r="F21" s="31"/>
      <c r="G21" s="94"/>
    </row>
    <row r="22" spans="1:7">
      <c r="A22" s="59"/>
      <c r="B22" s="59"/>
      <c r="C22" s="59"/>
      <c r="D22" s="61"/>
      <c r="E22" s="202"/>
      <c r="F22" s="62">
        <f>SUM(F3:F19)</f>
        <v>450.41799999999995</v>
      </c>
    </row>
    <row r="23" spans="1:7">
      <c r="A23" s="83" t="s">
        <v>598</v>
      </c>
    </row>
    <row r="24" spans="1:7">
      <c r="A24" t="s">
        <v>594</v>
      </c>
      <c r="G24" s="70"/>
    </row>
    <row r="25" spans="1:7">
      <c r="A25" t="s">
        <v>612</v>
      </c>
      <c r="G25" s="70"/>
    </row>
    <row r="26" spans="1:7">
      <c r="A26" t="s">
        <v>613</v>
      </c>
      <c r="G26" s="70"/>
    </row>
    <row r="27" spans="1:7">
      <c r="A27" t="s">
        <v>611</v>
      </c>
      <c r="G27" s="70"/>
    </row>
    <row r="28" spans="1:7">
      <c r="A28" t="s">
        <v>595</v>
      </c>
      <c r="G28" s="70"/>
    </row>
    <row r="29" spans="1:7">
      <c r="A29" t="s">
        <v>596</v>
      </c>
      <c r="G29" s="70"/>
    </row>
    <row r="30" spans="1:7">
      <c r="A30" t="s">
        <v>597</v>
      </c>
      <c r="G30" s="70"/>
    </row>
    <row r="31" spans="1:7">
      <c r="A31" t="s">
        <v>610</v>
      </c>
      <c r="G31" s="70"/>
    </row>
    <row r="32" spans="1:7">
      <c r="A32" s="84" t="s">
        <v>599</v>
      </c>
      <c r="G32" s="70"/>
    </row>
    <row r="33" spans="1:7">
      <c r="A33" t="s">
        <v>602</v>
      </c>
      <c r="G33" s="70"/>
    </row>
    <row r="34" spans="1:7">
      <c r="A34" t="s">
        <v>600</v>
      </c>
      <c r="G34" s="70"/>
    </row>
    <row r="35" spans="1:7">
      <c r="A35" t="s">
        <v>601</v>
      </c>
      <c r="G35" s="70"/>
    </row>
    <row r="36" spans="1:7">
      <c r="A36" t="s">
        <v>603</v>
      </c>
      <c r="G36" s="70"/>
    </row>
    <row r="37" spans="1:7">
      <c r="A37" t="s">
        <v>614</v>
      </c>
      <c r="G37" s="70"/>
    </row>
    <row r="38" spans="1:7">
      <c r="A38" t="s">
        <v>623</v>
      </c>
      <c r="G38" s="70"/>
    </row>
    <row r="39" spans="1:7">
      <c r="A39" s="84" t="s">
        <v>171</v>
      </c>
      <c r="G39" s="70"/>
    </row>
    <row r="40" spans="1:7">
      <c r="A40" t="s">
        <v>605</v>
      </c>
      <c r="G40" s="70"/>
    </row>
    <row r="41" spans="1:7">
      <c r="A41" t="s">
        <v>624</v>
      </c>
      <c r="G41" s="70"/>
    </row>
    <row r="42" spans="1:7">
      <c r="A42" t="s">
        <v>604</v>
      </c>
      <c r="G42" s="70"/>
    </row>
    <row r="43" spans="1:7">
      <c r="A43" t="s">
        <v>615</v>
      </c>
    </row>
    <row r="44" spans="1:7">
      <c r="A44" t="s">
        <v>616</v>
      </c>
    </row>
  </sheetData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3"/>
  <sheetViews>
    <sheetView topLeftCell="A4" workbookViewId="0">
      <selection activeCell="B15" sqref="B15"/>
    </sheetView>
  </sheetViews>
  <sheetFormatPr defaultRowHeight="15.75"/>
  <cols>
    <col min="1" max="1" width="22.375" style="49" customWidth="1"/>
    <col min="2" max="2" width="40" style="46" customWidth="1"/>
    <col min="3" max="3" width="29.625" style="46" customWidth="1"/>
    <col min="4" max="4" width="32" style="46" customWidth="1"/>
    <col min="5" max="5" width="9" style="46"/>
    <col min="6" max="16384" width="9" style="49"/>
  </cols>
  <sheetData>
    <row r="1" spans="1:5" s="59" customFormat="1">
      <c r="A1" s="22" t="s">
        <v>527</v>
      </c>
      <c r="B1" s="61"/>
      <c r="C1" s="61"/>
      <c r="D1" s="61"/>
      <c r="E1" s="610" t="s">
        <v>438</v>
      </c>
    </row>
    <row r="2" spans="1:5" s="59" customFormat="1">
      <c r="A2" s="59" t="s">
        <v>528</v>
      </c>
      <c r="B2" s="611" t="s">
        <v>1228</v>
      </c>
      <c r="C2" s="61"/>
      <c r="D2" s="61"/>
      <c r="E2" s="582"/>
    </row>
    <row r="3" spans="1:5" s="59" customFormat="1">
      <c r="A3" s="59" t="s">
        <v>529</v>
      </c>
      <c r="B3" s="61" t="s">
        <v>530</v>
      </c>
      <c r="C3" s="61"/>
      <c r="D3" s="61"/>
      <c r="E3" s="582"/>
    </row>
    <row r="4" spans="1:5" s="59" customFormat="1">
      <c r="A4" s="59" t="s">
        <v>531</v>
      </c>
      <c r="B4" s="61" t="s">
        <v>1227</v>
      </c>
      <c r="C4" s="61"/>
      <c r="D4" s="61"/>
      <c r="E4" s="582"/>
    </row>
    <row r="5" spans="1:5" s="59" customFormat="1">
      <c r="A5" s="59" t="s">
        <v>532</v>
      </c>
      <c r="B5" s="612">
        <v>42430</v>
      </c>
      <c r="C5" s="61"/>
      <c r="D5" s="61"/>
      <c r="E5" s="582"/>
    </row>
    <row r="6" spans="1:5" s="59" customFormat="1">
      <c r="A6" s="59" t="s">
        <v>533</v>
      </c>
      <c r="B6" s="61">
        <v>3500</v>
      </c>
      <c r="C6" s="61"/>
      <c r="D6" s="61"/>
      <c r="E6" s="582"/>
    </row>
    <row r="7" spans="1:5" s="59" customFormat="1">
      <c r="A7" s="59" t="s">
        <v>534</v>
      </c>
      <c r="B7" s="61">
        <v>3500</v>
      </c>
      <c r="C7" s="61"/>
      <c r="D7" s="61"/>
      <c r="E7" s="582"/>
    </row>
    <row r="8" spans="1:5" s="59" customFormat="1">
      <c r="A8" s="59" t="s">
        <v>535</v>
      </c>
      <c r="B8" s="157">
        <v>2700</v>
      </c>
      <c r="C8" s="61"/>
      <c r="D8" s="61"/>
      <c r="E8" s="582"/>
    </row>
    <row r="9" spans="1:5" s="59" customFormat="1">
      <c r="A9" s="59" t="s">
        <v>536</v>
      </c>
      <c r="B9" s="61">
        <v>3500</v>
      </c>
      <c r="C9" s="61"/>
      <c r="D9" s="61"/>
      <c r="E9" s="582"/>
    </row>
    <row r="10" spans="1:5" s="59" customFormat="1">
      <c r="A10" s="59" t="s">
        <v>537</v>
      </c>
      <c r="B10" s="61"/>
      <c r="C10" s="61"/>
      <c r="D10" s="61"/>
      <c r="E10" s="582"/>
    </row>
    <row r="11" spans="1:5" s="59" customFormat="1">
      <c r="A11" s="59" t="s">
        <v>537</v>
      </c>
      <c r="B11" s="61"/>
      <c r="C11" s="61"/>
      <c r="D11" s="61"/>
      <c r="E11" s="582"/>
    </row>
    <row r="12" spans="1:5" s="59" customFormat="1">
      <c r="A12" s="59" t="s">
        <v>538</v>
      </c>
      <c r="B12" s="591"/>
      <c r="C12" s="61"/>
      <c r="D12" s="61"/>
      <c r="E12" s="582"/>
    </row>
    <row r="13" spans="1:5" s="59" customFormat="1">
      <c r="A13" s="59" t="s">
        <v>539</v>
      </c>
      <c r="B13" s="61" t="s">
        <v>1229</v>
      </c>
      <c r="C13" s="61"/>
      <c r="D13" s="61"/>
      <c r="E13" s="582"/>
    </row>
    <row r="14" spans="1:5" s="59" customFormat="1">
      <c r="A14" s="59" t="s">
        <v>540</v>
      </c>
      <c r="B14" s="61" t="s">
        <v>1230</v>
      </c>
      <c r="C14" s="61"/>
      <c r="D14" s="61"/>
      <c r="E14" s="582"/>
    </row>
    <row r="15" spans="1:5" s="59" customFormat="1">
      <c r="A15" s="59" t="s">
        <v>541</v>
      </c>
      <c r="B15" s="61">
        <v>110</v>
      </c>
      <c r="C15" s="61"/>
      <c r="D15" s="61"/>
      <c r="E15" s="582"/>
    </row>
    <row r="16" spans="1:5" s="59" customFormat="1">
      <c r="A16" s="59" t="s">
        <v>542</v>
      </c>
      <c r="B16" s="61" t="s">
        <v>1234</v>
      </c>
      <c r="C16" s="61"/>
      <c r="D16" s="61"/>
      <c r="E16" s="582"/>
    </row>
    <row r="17" spans="1:5" s="59" customFormat="1">
      <c r="A17" s="59" t="s">
        <v>543</v>
      </c>
      <c r="B17" s="61">
        <v>50</v>
      </c>
      <c r="C17" s="61"/>
      <c r="D17" s="61"/>
      <c r="E17" s="582"/>
    </row>
    <row r="18" spans="1:5">
      <c r="E18" s="71"/>
    </row>
    <row r="19" spans="1:5" s="59" customFormat="1">
      <c r="A19" s="59" t="s">
        <v>84</v>
      </c>
      <c r="B19" s="30" t="s">
        <v>85</v>
      </c>
      <c r="C19" s="30"/>
      <c r="D19" s="265" t="s">
        <v>1204</v>
      </c>
      <c r="E19" s="613">
        <v>2</v>
      </c>
    </row>
    <row r="20" spans="1:5" s="59" customFormat="1">
      <c r="A20" s="59" t="s">
        <v>544</v>
      </c>
      <c r="B20" s="30" t="s">
        <v>239</v>
      </c>
      <c r="C20" s="30" t="s">
        <v>545</v>
      </c>
      <c r="D20" s="45" t="s">
        <v>240</v>
      </c>
      <c r="E20" s="613">
        <v>6</v>
      </c>
    </row>
    <row r="21" spans="1:5" s="59" customFormat="1">
      <c r="B21" s="45" t="s">
        <v>241</v>
      </c>
      <c r="C21" s="30" t="s">
        <v>546</v>
      </c>
      <c r="D21" s="45" t="s">
        <v>547</v>
      </c>
      <c r="E21" s="578">
        <v>2</v>
      </c>
    </row>
    <row r="22" spans="1:5" s="59" customFormat="1">
      <c r="B22" s="45" t="s">
        <v>242</v>
      </c>
      <c r="C22" s="30" t="s">
        <v>548</v>
      </c>
      <c r="D22" s="45" t="s">
        <v>243</v>
      </c>
      <c r="E22" s="578">
        <v>2</v>
      </c>
    </row>
    <row r="23" spans="1:5" s="59" customFormat="1">
      <c r="B23" s="45" t="s">
        <v>87</v>
      </c>
      <c r="C23" s="30" t="s">
        <v>549</v>
      </c>
      <c r="D23" s="45" t="s">
        <v>244</v>
      </c>
      <c r="E23" s="578">
        <v>1</v>
      </c>
    </row>
    <row r="24" spans="1:5" s="59" customFormat="1">
      <c r="B24" s="45" t="s">
        <v>347</v>
      </c>
      <c r="C24" s="45"/>
      <c r="D24" s="45" t="s">
        <v>550</v>
      </c>
      <c r="E24" s="578">
        <v>2</v>
      </c>
    </row>
    <row r="25" spans="1:5" s="59" customFormat="1">
      <c r="B25" s="45" t="s">
        <v>348</v>
      </c>
      <c r="C25" s="45"/>
      <c r="D25" s="45" t="s">
        <v>551</v>
      </c>
      <c r="E25" s="578">
        <v>6</v>
      </c>
    </row>
    <row r="26" spans="1:5">
      <c r="E26" s="71"/>
    </row>
    <row r="27" spans="1:5">
      <c r="E27" s="71"/>
    </row>
    <row r="28" spans="1:5">
      <c r="E28" s="71"/>
    </row>
    <row r="29" spans="1:5" s="59" customFormat="1">
      <c r="A29" s="59" t="s">
        <v>552</v>
      </c>
      <c r="B29" s="57" t="s">
        <v>328</v>
      </c>
      <c r="C29" s="57"/>
      <c r="D29" s="56" t="s">
        <v>329</v>
      </c>
      <c r="E29" s="582">
        <v>1</v>
      </c>
    </row>
    <row r="30" spans="1:5" s="59" customFormat="1">
      <c r="A30" s="59" t="s">
        <v>553</v>
      </c>
      <c r="B30" s="61" t="s">
        <v>554</v>
      </c>
      <c r="C30" s="30" t="s">
        <v>34</v>
      </c>
      <c r="D30" s="30" t="s">
        <v>35</v>
      </c>
      <c r="E30" s="582">
        <v>4</v>
      </c>
    </row>
    <row r="31" spans="1:5" s="59" customFormat="1">
      <c r="A31" s="59" t="s">
        <v>555</v>
      </c>
      <c r="B31" s="61" t="s">
        <v>1231</v>
      </c>
      <c r="C31" s="61"/>
      <c r="D31" s="61"/>
      <c r="E31" s="582">
        <v>1</v>
      </c>
    </row>
    <row r="32" spans="1:5" s="59" customFormat="1">
      <c r="A32" s="59" t="s">
        <v>556</v>
      </c>
      <c r="B32" s="61" t="s">
        <v>1232</v>
      </c>
      <c r="C32" s="61"/>
      <c r="D32" s="61" t="s">
        <v>557</v>
      </c>
      <c r="E32" s="582">
        <v>1</v>
      </c>
    </row>
    <row r="33" spans="1:5" s="59" customFormat="1">
      <c r="A33" s="59" t="s">
        <v>558</v>
      </c>
      <c r="B33" s="61" t="s">
        <v>559</v>
      </c>
      <c r="C33" s="61"/>
      <c r="D33" s="61"/>
      <c r="E33" s="582">
        <v>2</v>
      </c>
    </row>
    <row r="34" spans="1:5" s="59" customFormat="1">
      <c r="A34" s="59" t="s">
        <v>560</v>
      </c>
      <c r="B34" s="61" t="s">
        <v>554</v>
      </c>
      <c r="C34" s="61" t="s">
        <v>31</v>
      </c>
      <c r="D34" s="61" t="s">
        <v>32</v>
      </c>
      <c r="E34" s="582"/>
    </row>
    <row r="35" spans="1:5" s="59" customFormat="1">
      <c r="A35" s="59" t="s">
        <v>561</v>
      </c>
      <c r="B35" s="61"/>
      <c r="C35" s="61"/>
      <c r="D35" s="61" t="s">
        <v>1183</v>
      </c>
      <c r="E35" s="582">
        <v>6</v>
      </c>
    </row>
    <row r="36" spans="1:5" s="59" customFormat="1">
      <c r="A36" s="59" t="s">
        <v>562</v>
      </c>
      <c r="B36" s="61"/>
      <c r="C36" s="61"/>
      <c r="D36" s="61" t="s">
        <v>1233</v>
      </c>
      <c r="E36" s="614">
        <v>6</v>
      </c>
    </row>
    <row r="40" spans="1:5">
      <c r="A40" s="73" t="s">
        <v>563</v>
      </c>
      <c r="B40" s="74"/>
      <c r="C40" s="75"/>
    </row>
    <row r="43" spans="1:5">
      <c r="A43" s="49" t="s">
        <v>564</v>
      </c>
      <c r="B43" s="46" t="s">
        <v>565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E14"/>
  <sheetViews>
    <sheetView workbookViewId="0">
      <selection activeCell="B6" sqref="B6"/>
    </sheetView>
  </sheetViews>
  <sheetFormatPr defaultRowHeight="15.75"/>
  <sheetData>
    <row r="3" spans="2:5">
      <c r="E3" t="s">
        <v>713</v>
      </c>
    </row>
    <row r="4" spans="2:5">
      <c r="B4" t="s">
        <v>715</v>
      </c>
      <c r="E4">
        <v>160700</v>
      </c>
    </row>
    <row r="6" spans="2:5">
      <c r="B6" t="s">
        <v>709</v>
      </c>
      <c r="E6">
        <v>84000</v>
      </c>
    </row>
    <row r="8" spans="2:5">
      <c r="B8" t="s">
        <v>710</v>
      </c>
      <c r="D8">
        <v>28000</v>
      </c>
    </row>
    <row r="9" spans="2:5">
      <c r="C9" t="s">
        <v>714</v>
      </c>
      <c r="D9">
        <v>1.1000000000000001</v>
      </c>
    </row>
    <row r="10" spans="2:5">
      <c r="B10" t="s">
        <v>711</v>
      </c>
      <c r="D10">
        <v>2.5</v>
      </c>
      <c r="E10">
        <f>D10*D8*D9</f>
        <v>77000</v>
      </c>
    </row>
    <row r="12" spans="2:5">
      <c r="B12" t="s">
        <v>712</v>
      </c>
      <c r="E12">
        <f>E6+E10</f>
        <v>161000</v>
      </c>
    </row>
    <row r="14" spans="2:5">
      <c r="B14" t="s">
        <v>716</v>
      </c>
      <c r="E14">
        <f>E4-E12</f>
        <v>-300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34"/>
  <sheetViews>
    <sheetView zoomScaleNormal="100" zoomScalePageLayoutView="110" workbookViewId="0">
      <selection activeCell="M15" sqref="M15"/>
    </sheetView>
  </sheetViews>
  <sheetFormatPr defaultColWidth="10.875" defaultRowHeight="15.75"/>
  <cols>
    <col min="1" max="1" width="10.875" style="4"/>
    <col min="2" max="2" width="29" style="12" bestFit="1" customWidth="1"/>
    <col min="3" max="3" width="14" style="12" bestFit="1" customWidth="1"/>
    <col min="4" max="4" width="10.875" style="1"/>
    <col min="5" max="9" width="10.875" style="3"/>
    <col min="10" max="10" width="10.875" style="50"/>
    <col min="12" max="13" width="10.875" style="3"/>
    <col min="14" max="15" width="10.875" style="5"/>
    <col min="16" max="16" width="10.875" style="10"/>
    <col min="17" max="17" width="10.875" style="2"/>
    <col min="18" max="18" width="10.875" style="1"/>
    <col min="19" max="28" width="10.875" style="2"/>
    <col min="29" max="16384" width="10.875" style="1"/>
  </cols>
  <sheetData>
    <row r="1" spans="1:10">
      <c r="E1" s="229" t="s">
        <v>889</v>
      </c>
      <c r="F1" s="228" t="s">
        <v>889</v>
      </c>
      <c r="G1" s="232" t="s">
        <v>890</v>
      </c>
      <c r="H1" s="228" t="s">
        <v>890</v>
      </c>
      <c r="I1" s="232" t="s">
        <v>891</v>
      </c>
      <c r="J1" s="228" t="s">
        <v>891</v>
      </c>
    </row>
    <row r="2" spans="1:10">
      <c r="E2" s="234" t="s">
        <v>892</v>
      </c>
      <c r="F2" s="235" t="s">
        <v>893</v>
      </c>
      <c r="G2" s="234" t="s">
        <v>892</v>
      </c>
      <c r="H2" s="235" t="s">
        <v>893</v>
      </c>
      <c r="I2" s="234" t="s">
        <v>892</v>
      </c>
      <c r="J2" s="235" t="s">
        <v>893</v>
      </c>
    </row>
    <row r="3" spans="1:10">
      <c r="A3" s="4" t="s">
        <v>115</v>
      </c>
      <c r="B3" s="12" t="s">
        <v>155</v>
      </c>
      <c r="D3" s="1">
        <v>0.7</v>
      </c>
      <c r="E3" s="3">
        <v>56</v>
      </c>
      <c r="F3" s="230">
        <f t="shared" ref="F3:F29" si="0">E3*D3</f>
        <v>39.199999999999996</v>
      </c>
      <c r="G3" s="236">
        <v>54.7</v>
      </c>
      <c r="H3" s="230">
        <f t="shared" ref="H3:H29" si="1">G3*D3</f>
        <v>38.29</v>
      </c>
      <c r="I3" s="3">
        <f>G3</f>
        <v>54.7</v>
      </c>
      <c r="J3" s="233">
        <f>I3*D3</f>
        <v>38.29</v>
      </c>
    </row>
    <row r="4" spans="1:10">
      <c r="B4" s="12" t="s">
        <v>156</v>
      </c>
      <c r="D4" s="1">
        <v>0.1</v>
      </c>
      <c r="E4" s="3">
        <v>80</v>
      </c>
      <c r="F4" s="230">
        <f t="shared" si="0"/>
        <v>8</v>
      </c>
      <c r="G4" s="236">
        <v>82.5</v>
      </c>
      <c r="H4" s="230">
        <f t="shared" si="1"/>
        <v>8.25</v>
      </c>
      <c r="I4" s="3">
        <f>G4</f>
        <v>82.5</v>
      </c>
      <c r="J4" s="233">
        <f t="shared" ref="J4:J29" si="2">I4*D4</f>
        <v>8.25</v>
      </c>
    </row>
    <row r="5" spans="1:10">
      <c r="A5" s="4" t="s">
        <v>304</v>
      </c>
      <c r="B5" s="12" t="s">
        <v>305</v>
      </c>
      <c r="C5" s="12" t="s">
        <v>478</v>
      </c>
      <c r="D5" s="1">
        <v>1</v>
      </c>
      <c r="E5" s="3">
        <v>23.34</v>
      </c>
      <c r="F5" s="230">
        <f t="shared" si="0"/>
        <v>23.34</v>
      </c>
      <c r="G5" s="3">
        <v>20.12</v>
      </c>
      <c r="H5" s="230">
        <f t="shared" si="1"/>
        <v>20.12</v>
      </c>
      <c r="I5" s="3">
        <v>11.99</v>
      </c>
      <c r="J5" s="233">
        <f t="shared" si="2"/>
        <v>11.99</v>
      </c>
    </row>
    <row r="6" spans="1:10">
      <c r="B6" s="12" t="s">
        <v>317</v>
      </c>
      <c r="C6" s="12" t="s">
        <v>318</v>
      </c>
      <c r="D6" s="1">
        <v>1</v>
      </c>
      <c r="E6" s="3">
        <v>28.87</v>
      </c>
      <c r="F6" s="230">
        <f t="shared" si="0"/>
        <v>28.87</v>
      </c>
      <c r="G6" s="3">
        <v>29</v>
      </c>
      <c r="H6" s="230">
        <f t="shared" si="1"/>
        <v>29</v>
      </c>
      <c r="I6" s="3">
        <v>15.99</v>
      </c>
      <c r="J6" s="233">
        <f t="shared" si="2"/>
        <v>15.99</v>
      </c>
    </row>
    <row r="7" spans="1:10">
      <c r="B7" s="12" t="s">
        <v>378</v>
      </c>
      <c r="C7" s="12" t="s">
        <v>379</v>
      </c>
      <c r="D7" s="1">
        <v>3</v>
      </c>
      <c r="E7" s="3">
        <v>4.29</v>
      </c>
      <c r="F7" s="230">
        <f t="shared" si="0"/>
        <v>12.870000000000001</v>
      </c>
      <c r="G7" s="3">
        <v>2.99</v>
      </c>
      <c r="H7" s="230">
        <f t="shared" si="1"/>
        <v>8.9700000000000006</v>
      </c>
      <c r="I7" s="3">
        <v>2.25</v>
      </c>
      <c r="J7" s="233">
        <f t="shared" si="2"/>
        <v>6.75</v>
      </c>
    </row>
    <row r="8" spans="1:10">
      <c r="B8" s="12" t="s">
        <v>306</v>
      </c>
      <c r="C8" s="12" t="s">
        <v>380</v>
      </c>
      <c r="D8" s="1">
        <v>1</v>
      </c>
      <c r="E8" s="3">
        <v>4.21</v>
      </c>
      <c r="F8" s="230">
        <f t="shared" si="0"/>
        <v>4.21</v>
      </c>
      <c r="G8" s="3">
        <v>2.99</v>
      </c>
      <c r="H8" s="230">
        <f t="shared" si="1"/>
        <v>2.99</v>
      </c>
      <c r="I8" s="3">
        <v>2.25</v>
      </c>
      <c r="J8" s="233">
        <f t="shared" si="2"/>
        <v>2.25</v>
      </c>
    </row>
    <row r="9" spans="1:10">
      <c r="B9" s="12" t="s">
        <v>507</v>
      </c>
      <c r="C9" s="12" t="s">
        <v>307</v>
      </c>
      <c r="D9" s="1">
        <v>5</v>
      </c>
      <c r="E9" s="3">
        <v>35.200000000000003</v>
      </c>
      <c r="F9" s="230">
        <f t="shared" si="0"/>
        <v>176</v>
      </c>
      <c r="G9" s="3">
        <v>35.6</v>
      </c>
      <c r="H9" s="230">
        <f t="shared" si="1"/>
        <v>178</v>
      </c>
      <c r="I9" s="3">
        <v>12.99</v>
      </c>
      <c r="J9" s="233">
        <f t="shared" si="2"/>
        <v>64.95</v>
      </c>
    </row>
    <row r="10" spans="1:10">
      <c r="B10" s="12" t="s">
        <v>508</v>
      </c>
      <c r="C10" s="12" t="s">
        <v>308</v>
      </c>
      <c r="D10" s="1">
        <v>2</v>
      </c>
      <c r="E10" s="3">
        <v>21.37</v>
      </c>
      <c r="F10" s="230">
        <f t="shared" si="0"/>
        <v>42.74</v>
      </c>
      <c r="G10" s="3">
        <v>24.1</v>
      </c>
      <c r="H10" s="230">
        <f t="shared" si="1"/>
        <v>48.2</v>
      </c>
      <c r="I10" s="3">
        <f>G10</f>
        <v>24.1</v>
      </c>
      <c r="J10" s="233">
        <f t="shared" si="2"/>
        <v>48.2</v>
      </c>
    </row>
    <row r="11" spans="1:10">
      <c r="B11" s="12" t="s">
        <v>309</v>
      </c>
      <c r="C11" s="12" t="s">
        <v>310</v>
      </c>
      <c r="D11" s="1">
        <v>1</v>
      </c>
      <c r="E11" s="3">
        <v>23.51</v>
      </c>
      <c r="F11" s="230">
        <f t="shared" si="0"/>
        <v>23.51</v>
      </c>
      <c r="G11" s="3">
        <v>18</v>
      </c>
      <c r="H11" s="230">
        <f t="shared" si="1"/>
        <v>18</v>
      </c>
      <c r="I11" s="3">
        <f>G11</f>
        <v>18</v>
      </c>
      <c r="J11" s="233">
        <f t="shared" si="2"/>
        <v>18</v>
      </c>
    </row>
    <row r="12" spans="1:10">
      <c r="B12" s="12" t="s">
        <v>482</v>
      </c>
      <c r="C12" s="12" t="s">
        <v>497</v>
      </c>
      <c r="D12" s="1">
        <v>1</v>
      </c>
      <c r="E12" s="3">
        <v>31.86</v>
      </c>
      <c r="F12" s="230">
        <f t="shared" si="0"/>
        <v>31.86</v>
      </c>
      <c r="G12" s="3">
        <v>24.99</v>
      </c>
      <c r="H12" s="230">
        <f t="shared" si="1"/>
        <v>24.99</v>
      </c>
      <c r="I12" s="3">
        <v>6.5</v>
      </c>
      <c r="J12" s="233">
        <f t="shared" si="2"/>
        <v>6.5</v>
      </c>
    </row>
    <row r="13" spans="1:10">
      <c r="B13" s="12" t="s">
        <v>351</v>
      </c>
      <c r="C13" s="12" t="s">
        <v>420</v>
      </c>
      <c r="D13" s="1">
        <v>1</v>
      </c>
      <c r="E13" s="3">
        <v>13.05</v>
      </c>
      <c r="F13" s="230">
        <f t="shared" si="0"/>
        <v>13.05</v>
      </c>
      <c r="G13" s="3">
        <v>7.99</v>
      </c>
      <c r="H13" s="230">
        <f t="shared" si="1"/>
        <v>7.99</v>
      </c>
      <c r="I13" s="3">
        <v>2.99</v>
      </c>
      <c r="J13" s="233">
        <f t="shared" si="2"/>
        <v>2.99</v>
      </c>
    </row>
    <row r="14" spans="1:10">
      <c r="B14" s="12" t="s">
        <v>519</v>
      </c>
      <c r="C14" s="12" t="s">
        <v>684</v>
      </c>
      <c r="D14" s="1">
        <v>1</v>
      </c>
      <c r="E14" s="3">
        <v>17.809999999999999</v>
      </c>
      <c r="F14" s="230">
        <f t="shared" si="0"/>
        <v>17.809999999999999</v>
      </c>
      <c r="G14" s="3">
        <v>14.99</v>
      </c>
      <c r="H14" s="230">
        <f t="shared" si="1"/>
        <v>14.99</v>
      </c>
      <c r="I14" s="3">
        <v>6.5</v>
      </c>
      <c r="J14" s="233">
        <f t="shared" si="2"/>
        <v>6.5</v>
      </c>
    </row>
    <row r="15" spans="1:10">
      <c r="B15" s="12" t="s">
        <v>515</v>
      </c>
      <c r="C15" s="12" t="s">
        <v>685</v>
      </c>
      <c r="D15" s="1">
        <v>1</v>
      </c>
      <c r="E15" s="3">
        <v>6.04</v>
      </c>
      <c r="F15" s="230">
        <f t="shared" si="0"/>
        <v>6.04</v>
      </c>
      <c r="G15" s="3">
        <v>4.99</v>
      </c>
      <c r="H15" s="230">
        <f t="shared" si="1"/>
        <v>4.99</v>
      </c>
      <c r="I15" s="3">
        <v>2.99</v>
      </c>
      <c r="J15" s="233">
        <f t="shared" si="2"/>
        <v>2.99</v>
      </c>
    </row>
    <row r="16" spans="1:10">
      <c r="B16" s="12" t="s">
        <v>520</v>
      </c>
      <c r="C16" s="12" t="s">
        <v>686</v>
      </c>
      <c r="D16" s="1">
        <v>1</v>
      </c>
      <c r="E16" s="3">
        <v>34.94</v>
      </c>
      <c r="F16" s="230">
        <f t="shared" si="0"/>
        <v>34.94</v>
      </c>
      <c r="G16" s="3">
        <v>23.99</v>
      </c>
      <c r="H16" s="230">
        <f t="shared" si="1"/>
        <v>23.99</v>
      </c>
      <c r="I16" s="3">
        <v>8.5</v>
      </c>
      <c r="J16" s="233">
        <f t="shared" si="2"/>
        <v>8.5</v>
      </c>
    </row>
    <row r="17" spans="1:10">
      <c r="B17" s="12" t="s">
        <v>481</v>
      </c>
      <c r="C17" s="12" t="s">
        <v>687</v>
      </c>
      <c r="D17" s="1">
        <v>1</v>
      </c>
      <c r="E17" s="3">
        <v>4</v>
      </c>
      <c r="F17" s="230">
        <f t="shared" si="0"/>
        <v>4</v>
      </c>
      <c r="G17" s="3">
        <v>2.8</v>
      </c>
      <c r="H17" s="230">
        <f t="shared" si="1"/>
        <v>2.8</v>
      </c>
      <c r="I17" s="3">
        <f>G17</f>
        <v>2.8</v>
      </c>
      <c r="J17" s="233">
        <f t="shared" si="2"/>
        <v>2.8</v>
      </c>
    </row>
    <row r="18" spans="1:10">
      <c r="A18" s="4" t="s">
        <v>16</v>
      </c>
      <c r="B18" s="12" t="s">
        <v>311</v>
      </c>
      <c r="C18" s="12" t="s">
        <v>312</v>
      </c>
      <c r="D18" s="1">
        <v>4</v>
      </c>
      <c r="E18" s="3">
        <v>3.91</v>
      </c>
      <c r="F18" s="230">
        <f t="shared" si="0"/>
        <v>15.64</v>
      </c>
      <c r="G18" s="3">
        <v>4.99</v>
      </c>
      <c r="H18" s="230">
        <f t="shared" si="1"/>
        <v>19.96</v>
      </c>
      <c r="I18" s="3">
        <v>1.5</v>
      </c>
      <c r="J18" s="233">
        <f t="shared" si="2"/>
        <v>6</v>
      </c>
    </row>
    <row r="19" spans="1:10">
      <c r="B19" s="12" t="s">
        <v>313</v>
      </c>
      <c r="C19" s="12" t="s">
        <v>314</v>
      </c>
      <c r="D19" s="1">
        <v>4</v>
      </c>
      <c r="E19" s="3">
        <v>2.73</v>
      </c>
      <c r="F19" s="230">
        <f t="shared" si="0"/>
        <v>10.92</v>
      </c>
      <c r="G19" s="3">
        <v>2.25</v>
      </c>
      <c r="H19" s="230">
        <f t="shared" si="1"/>
        <v>9</v>
      </c>
      <c r="I19" s="3">
        <v>1.6</v>
      </c>
      <c r="J19" s="233">
        <f t="shared" si="2"/>
        <v>6.4</v>
      </c>
    </row>
    <row r="20" spans="1:10">
      <c r="B20" s="12" t="s">
        <v>315</v>
      </c>
      <c r="C20" s="12" t="s">
        <v>316</v>
      </c>
      <c r="D20" s="1">
        <v>3</v>
      </c>
      <c r="E20" s="3">
        <v>3.16</v>
      </c>
      <c r="F20" s="230">
        <f t="shared" si="0"/>
        <v>9.48</v>
      </c>
      <c r="G20" s="3">
        <v>2.7</v>
      </c>
      <c r="H20" s="230">
        <f t="shared" si="1"/>
        <v>8.1000000000000014</v>
      </c>
      <c r="I20" s="3">
        <v>1.6</v>
      </c>
      <c r="J20" s="233">
        <f t="shared" si="2"/>
        <v>4.8000000000000007</v>
      </c>
    </row>
    <row r="21" spans="1:10">
      <c r="A21" s="4" t="s">
        <v>456</v>
      </c>
      <c r="B21" s="12" t="s">
        <v>319</v>
      </c>
      <c r="D21" s="1">
        <v>0.1</v>
      </c>
      <c r="E21" s="3">
        <v>47.87</v>
      </c>
      <c r="F21" s="230">
        <f t="shared" si="0"/>
        <v>4.7869999999999999</v>
      </c>
      <c r="G21" s="3">
        <v>19.989999999999998</v>
      </c>
      <c r="H21" s="230">
        <f t="shared" si="1"/>
        <v>1.9989999999999999</v>
      </c>
      <c r="I21" s="3">
        <f>G21</f>
        <v>19.989999999999998</v>
      </c>
      <c r="J21" s="233">
        <f t="shared" si="2"/>
        <v>1.9989999999999999</v>
      </c>
    </row>
    <row r="22" spans="1:10">
      <c r="A22" s="4" t="s">
        <v>255</v>
      </c>
      <c r="B22" s="12" t="s">
        <v>498</v>
      </c>
      <c r="C22" s="12" t="s">
        <v>499</v>
      </c>
      <c r="D22" s="1">
        <v>1</v>
      </c>
      <c r="E22" s="3">
        <v>16.7</v>
      </c>
      <c r="F22" s="230">
        <f t="shared" si="0"/>
        <v>16.7</v>
      </c>
      <c r="G22" s="3">
        <v>7.99</v>
      </c>
      <c r="H22" s="230">
        <f t="shared" si="1"/>
        <v>7.99</v>
      </c>
      <c r="I22" s="3">
        <v>4.99</v>
      </c>
      <c r="J22" s="233">
        <f t="shared" si="2"/>
        <v>4.99</v>
      </c>
    </row>
    <row r="23" spans="1:10">
      <c r="B23" s="12" t="s">
        <v>500</v>
      </c>
      <c r="C23" s="12" t="s">
        <v>501</v>
      </c>
      <c r="D23" s="1">
        <v>1</v>
      </c>
      <c r="E23" s="3">
        <v>20.89</v>
      </c>
      <c r="F23" s="230">
        <f t="shared" si="0"/>
        <v>20.89</v>
      </c>
      <c r="G23" s="3">
        <v>9.99</v>
      </c>
      <c r="H23" s="230">
        <f t="shared" si="1"/>
        <v>9.99</v>
      </c>
      <c r="I23" s="3">
        <v>5.99</v>
      </c>
      <c r="J23" s="233">
        <f t="shared" si="2"/>
        <v>5.99</v>
      </c>
    </row>
    <row r="24" spans="1:10">
      <c r="B24" s="12" t="s">
        <v>590</v>
      </c>
      <c r="D24" s="1">
        <v>1</v>
      </c>
      <c r="E24" s="3">
        <v>20.89</v>
      </c>
      <c r="F24" s="230">
        <f t="shared" si="0"/>
        <v>20.89</v>
      </c>
      <c r="G24" s="3">
        <v>10.99</v>
      </c>
      <c r="H24" s="230">
        <f t="shared" si="1"/>
        <v>10.99</v>
      </c>
      <c r="I24" s="3">
        <v>6.99</v>
      </c>
      <c r="J24" s="233">
        <f t="shared" si="2"/>
        <v>6.99</v>
      </c>
    </row>
    <row r="25" spans="1:10">
      <c r="B25" s="12" t="s">
        <v>693</v>
      </c>
      <c r="D25" s="1">
        <v>1</v>
      </c>
      <c r="E25" s="3">
        <v>19</v>
      </c>
      <c r="F25" s="230">
        <f t="shared" si="0"/>
        <v>19</v>
      </c>
      <c r="G25" s="3">
        <v>11.99</v>
      </c>
      <c r="H25" s="230">
        <f t="shared" si="1"/>
        <v>11.99</v>
      </c>
      <c r="I25" s="3">
        <v>7.99</v>
      </c>
      <c r="J25" s="233">
        <f t="shared" si="2"/>
        <v>7.99</v>
      </c>
    </row>
    <row r="26" spans="1:10">
      <c r="B26" s="12" t="s">
        <v>324</v>
      </c>
      <c r="C26" s="12" t="s">
        <v>593</v>
      </c>
      <c r="D26" s="1">
        <v>2</v>
      </c>
      <c r="E26" s="3">
        <v>18.71</v>
      </c>
      <c r="F26" s="230">
        <f t="shared" si="0"/>
        <v>37.42</v>
      </c>
      <c r="G26" s="3">
        <v>6.99</v>
      </c>
      <c r="H26" s="230">
        <f t="shared" si="1"/>
        <v>13.98</v>
      </c>
      <c r="I26" s="3">
        <v>4.99</v>
      </c>
      <c r="J26" s="233">
        <f t="shared" si="2"/>
        <v>9.98</v>
      </c>
    </row>
    <row r="27" spans="1:10">
      <c r="A27" s="4" t="s">
        <v>480</v>
      </c>
      <c r="B27" s="12" t="s">
        <v>782</v>
      </c>
      <c r="C27" s="12" t="s">
        <v>333</v>
      </c>
      <c r="D27" s="1">
        <v>1</v>
      </c>
      <c r="E27" s="3">
        <v>5.54</v>
      </c>
      <c r="F27" s="230">
        <f t="shared" si="0"/>
        <v>5.54</v>
      </c>
      <c r="G27" s="3">
        <v>4.5</v>
      </c>
      <c r="H27" s="230">
        <f t="shared" si="1"/>
        <v>4.5</v>
      </c>
      <c r="I27" s="3">
        <v>2.25</v>
      </c>
      <c r="J27" s="233">
        <f t="shared" si="2"/>
        <v>2.25</v>
      </c>
    </row>
    <row r="28" spans="1:10">
      <c r="B28" s="12" t="s">
        <v>783</v>
      </c>
      <c r="C28" s="12" t="s">
        <v>334</v>
      </c>
      <c r="D28" s="1">
        <v>1</v>
      </c>
      <c r="E28" s="3">
        <v>17.73</v>
      </c>
      <c r="F28" s="230">
        <f t="shared" si="0"/>
        <v>17.73</v>
      </c>
      <c r="G28" s="3">
        <v>17.5</v>
      </c>
      <c r="H28" s="230">
        <f t="shared" si="1"/>
        <v>17.5</v>
      </c>
      <c r="I28" s="3">
        <v>7.99</v>
      </c>
      <c r="J28" s="233">
        <f t="shared" si="2"/>
        <v>7.99</v>
      </c>
    </row>
    <row r="29" spans="1:10">
      <c r="B29" s="12" t="s">
        <v>335</v>
      </c>
      <c r="C29" s="12" t="s">
        <v>336</v>
      </c>
      <c r="D29" s="1">
        <v>1</v>
      </c>
      <c r="E29" s="3">
        <v>10</v>
      </c>
      <c r="F29" s="230">
        <f t="shared" si="0"/>
        <v>10</v>
      </c>
      <c r="G29" s="3">
        <v>2.99</v>
      </c>
      <c r="H29" s="230">
        <f t="shared" si="1"/>
        <v>2.99</v>
      </c>
      <c r="I29" s="3">
        <v>2.5</v>
      </c>
      <c r="J29" s="233">
        <f t="shared" si="2"/>
        <v>2.5</v>
      </c>
    </row>
    <row r="30" spans="1:10">
      <c r="F30" s="231">
        <f>SUM(F3:F29)</f>
        <v>655.43700000000001</v>
      </c>
      <c r="H30" s="231">
        <f>SUM(H3:H29)</f>
        <v>550.55900000000008</v>
      </c>
      <c r="J30" s="231">
        <f>SUM(J3:J29)</f>
        <v>312.82900000000012</v>
      </c>
    </row>
    <row r="33" spans="2:2">
      <c r="B33" s="12" t="s">
        <v>894</v>
      </c>
    </row>
    <row r="34" spans="2:2">
      <c r="B34" s="12" t="s">
        <v>895</v>
      </c>
    </row>
  </sheetData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BOM</vt:lpstr>
      <vt:lpstr>Spec sheet</vt:lpstr>
      <vt:lpstr>Cabinet Hardware</vt:lpstr>
      <vt:lpstr>John Guest &amp; Plumbing</vt:lpstr>
      <vt:lpstr>Certification</vt:lpstr>
      <vt:lpstr>Calcn</vt:lpstr>
      <vt:lpstr>Elec Comparison</vt:lpstr>
      <vt:lpstr>BOM!Print_Area</vt:lpstr>
      <vt:lpstr>'Cabinet Hardware'!Print_Area</vt:lpstr>
      <vt:lpstr>Certification!Print_Area</vt:lpstr>
      <vt:lpstr>'Elec Comparison'!Print_Area</vt:lpstr>
      <vt:lpstr>'John Guest &amp; Plumbing'!Print_Area</vt:lpstr>
      <vt:lpstr>'Spec sheet'!Print_Area</vt:lpstr>
      <vt:lpstr>SAK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Oliver</dc:creator>
  <cp:lastModifiedBy>Nick Oliver</cp:lastModifiedBy>
  <cp:lastPrinted>2021-02-25T06:37:56Z</cp:lastPrinted>
  <dcterms:created xsi:type="dcterms:W3CDTF">2013-11-08T04:59:02Z</dcterms:created>
  <dcterms:modified xsi:type="dcterms:W3CDTF">2021-03-15T23:23:06Z</dcterms:modified>
</cp:coreProperties>
</file>